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65" yWindow="65401" windowWidth="10245" windowHeight="8685" tabRatio="841" activeTab="7"/>
  </bookViews>
  <sheets>
    <sheet name="Régional" sheetId="1" r:id="rId1"/>
    <sheet name="Accueil" sheetId="2" r:id="rId2"/>
    <sheet name="Journée 1" sheetId="3" r:id="rId3"/>
    <sheet name="Journée 2" sheetId="4" r:id="rId4"/>
    <sheet name="Journée 3" sheetId="5" r:id="rId5"/>
    <sheet name="Journée 4" sheetId="6" r:id="rId6"/>
    <sheet name="Journée 5" sheetId="7" r:id="rId7"/>
    <sheet name="Classement Général" sheetId="8" r:id="rId8"/>
    <sheet name="Classement Journée" sheetId="9" r:id="rId9"/>
    <sheet name="Pistes" sheetId="10" r:id="rId10"/>
    <sheet name="Feuille de Match" sheetId="11" r:id="rId11"/>
  </sheets>
  <externalReferences>
    <externalReference r:id="rId14"/>
  </externalReferences>
  <definedNames>
    <definedName name="_xlnm._FilterDatabase" localSheetId="3" hidden="1">'Journée 2'!$A$4:$Q$104</definedName>
    <definedName name="_xlnm._FilterDatabase" localSheetId="0" hidden="1">'Régional'!$A$1:$AA$72</definedName>
    <definedName name="Classement_alpha" localSheetId="6">[1]!Classement_alpha</definedName>
    <definedName name="Classement_alpha">[1]!Classement_alpha</definedName>
    <definedName name="Classement_ind" localSheetId="6">[1]!Classement_ind</definedName>
    <definedName name="Classement_ind">[1]!Classement_ind</definedName>
    <definedName name="_xlnm.Print_Titles" localSheetId="7">'Classement Général'!$1:$6</definedName>
    <definedName name="_xlnm.Print_Area" localSheetId="7">'Classement Général'!$A$1:$Q$52</definedName>
    <definedName name="_xlnm.Print_Area" localSheetId="8">'Classement Journée'!$A$1:$P$40</definedName>
    <definedName name="_xlnm.Print_Area" localSheetId="9">'Pistes'!#REF!</definedName>
  </definedNames>
  <calcPr fullCalcOnLoad="1"/>
</workbook>
</file>

<file path=xl/comments2.xml><?xml version="1.0" encoding="utf-8"?>
<comments xmlns="http://schemas.openxmlformats.org/spreadsheetml/2006/main">
  <authors>
    <author>maumont</author>
  </authors>
  <commentList>
    <comment ref="F24" authorId="0">
      <text>
        <r>
          <rPr>
            <b/>
            <sz val="8"/>
            <rFont val="Tahoma"/>
            <family val="2"/>
          </rPr>
          <t>maumont:</t>
        </r>
        <r>
          <rPr>
            <sz val="8"/>
            <rFont val="Tahoma"/>
            <family val="2"/>
          </rPr>
          <t xml:space="preserve">
Mettre le montant de la cotisation</t>
        </r>
      </text>
    </comment>
    <comment ref="G24" authorId="0">
      <text>
        <r>
          <rPr>
            <b/>
            <sz val="8"/>
            <rFont val="Tahoma"/>
            <family val="2"/>
          </rPr>
          <t>maumont:</t>
        </r>
        <r>
          <rPr>
            <sz val="8"/>
            <rFont val="Tahoma"/>
            <family val="2"/>
          </rPr>
          <t xml:space="preserve">
Mettre un X si joueur Inscrit sur cette journée
</t>
        </r>
      </text>
    </comment>
    <comment ref="H24" authorId="0">
      <text>
        <r>
          <rPr>
            <b/>
            <sz val="8"/>
            <rFont val="Tahoma"/>
            <family val="2"/>
          </rPr>
          <t>maumont:</t>
        </r>
        <r>
          <rPr>
            <sz val="8"/>
            <rFont val="Tahoma"/>
            <family val="2"/>
          </rPr>
          <t xml:space="preserve">
Mettre un X si joueur Inscrit sur cette journée
</t>
        </r>
      </text>
    </comment>
    <comment ref="I24" authorId="0">
      <text>
        <r>
          <rPr>
            <b/>
            <sz val="8"/>
            <rFont val="Tahoma"/>
            <family val="2"/>
          </rPr>
          <t>maumont:</t>
        </r>
        <r>
          <rPr>
            <sz val="8"/>
            <rFont val="Tahoma"/>
            <family val="2"/>
          </rPr>
          <t xml:space="preserve">
Mettre un X si joueur Inscrit sur cette journée
</t>
        </r>
      </text>
    </comment>
    <comment ref="J24" authorId="0">
      <text>
        <r>
          <rPr>
            <b/>
            <sz val="8"/>
            <rFont val="Tahoma"/>
            <family val="2"/>
          </rPr>
          <t>maumont:</t>
        </r>
        <r>
          <rPr>
            <sz val="8"/>
            <rFont val="Tahoma"/>
            <family val="2"/>
          </rPr>
          <t xml:space="preserve">
Mettre un X si joueur Inscrit sur cette journée
</t>
        </r>
      </text>
    </comment>
    <comment ref="K24" authorId="0">
      <text>
        <r>
          <rPr>
            <b/>
            <sz val="8"/>
            <rFont val="Tahoma"/>
            <family val="2"/>
          </rPr>
          <t>maumont:</t>
        </r>
        <r>
          <rPr>
            <sz val="8"/>
            <rFont val="Tahoma"/>
            <family val="2"/>
          </rPr>
          <t xml:space="preserve">
Mettre un X si joueur Inscrit sur cette journée
</t>
        </r>
      </text>
    </comment>
  </commentList>
</comments>
</file>

<file path=xl/sharedStrings.xml><?xml version="1.0" encoding="utf-8"?>
<sst xmlns="http://schemas.openxmlformats.org/spreadsheetml/2006/main" count="1988" uniqueCount="332">
  <si>
    <t>Club</t>
  </si>
  <si>
    <t>Ligne 1</t>
  </si>
  <si>
    <t>Ligne 2</t>
  </si>
  <si>
    <t>Ligne 3</t>
  </si>
  <si>
    <t>Ligne 4</t>
  </si>
  <si>
    <t>Ligne 5</t>
  </si>
  <si>
    <t>Ligne 6</t>
  </si>
  <si>
    <t>Nb Ligne</t>
  </si>
  <si>
    <t>Total</t>
  </si>
  <si>
    <t>Moyenne</t>
  </si>
  <si>
    <t>Cumul</t>
  </si>
  <si>
    <t>N° Licence</t>
  </si>
  <si>
    <t>CR</t>
  </si>
  <si>
    <t>dep</t>
  </si>
  <si>
    <t>num</t>
  </si>
  <si>
    <t>A</t>
  </si>
  <si>
    <t>Licence</t>
  </si>
  <si>
    <t>S</t>
  </si>
  <si>
    <t>Cat</t>
  </si>
  <si>
    <t>P</t>
  </si>
  <si>
    <t>M</t>
  </si>
  <si>
    <t>cee</t>
  </si>
  <si>
    <t>C/M</t>
  </si>
  <si>
    <t>Nom et Prénom</t>
  </si>
  <si>
    <t>Moy</t>
  </si>
  <si>
    <t>Hand</t>
  </si>
  <si>
    <t>QT</t>
  </si>
  <si>
    <t>LT</t>
  </si>
  <si>
    <t>MT</t>
  </si>
  <si>
    <t>QL</t>
  </si>
  <si>
    <t>LL</t>
  </si>
  <si>
    <t>ML</t>
  </si>
  <si>
    <t>QC</t>
  </si>
  <si>
    <t>LC</t>
  </si>
  <si>
    <t>MC</t>
  </si>
  <si>
    <t>H</t>
  </si>
  <si>
    <t>BOWLING CLUB CHERBOURG</t>
  </si>
  <si>
    <t>FLERS BOWLING IMPACT</t>
  </si>
  <si>
    <t>F</t>
  </si>
  <si>
    <t>BJ</t>
  </si>
  <si>
    <t>ECOLE DE BOWLING DE CHERBOURG</t>
  </si>
  <si>
    <t>MI</t>
  </si>
  <si>
    <t>CA</t>
  </si>
  <si>
    <t>ECOLE DE BOWLING D'ARGENTAN</t>
  </si>
  <si>
    <t>BAD BOYS SAINT-LO</t>
  </si>
  <si>
    <t>RUISSEL Benjamin</t>
  </si>
  <si>
    <t>Nom Prénom</t>
  </si>
  <si>
    <t>Catégorie</t>
  </si>
  <si>
    <t>Sexe</t>
  </si>
  <si>
    <t>Nom :</t>
  </si>
  <si>
    <t>Club :</t>
  </si>
  <si>
    <t>Catégorie :</t>
  </si>
  <si>
    <t>Série 1</t>
  </si>
  <si>
    <t>Série 2</t>
  </si>
  <si>
    <t>Partie 1</t>
  </si>
  <si>
    <t>Partie 2</t>
  </si>
  <si>
    <t>Nom/prénom</t>
  </si>
  <si>
    <t/>
  </si>
  <si>
    <t>BOURDON Enzo</t>
  </si>
  <si>
    <t>EAGLES BOWLING VIRE</t>
  </si>
  <si>
    <t>DESPRES Amélie</t>
  </si>
  <si>
    <t>LEMOINE Julien</t>
  </si>
  <si>
    <t>PERRIERE Clément</t>
  </si>
  <si>
    <t>CLT</t>
  </si>
  <si>
    <t>ANDRE Marie</t>
  </si>
  <si>
    <t>ECOLE DE BOWLING DE SAINT LO</t>
  </si>
  <si>
    <t>GANNE Léo</t>
  </si>
  <si>
    <t>HUET Nathan</t>
  </si>
  <si>
    <t>LEMERAY Matteo</t>
  </si>
  <si>
    <t>LEMIERE Laurie</t>
  </si>
  <si>
    <t>MAINCENT Fabien</t>
  </si>
  <si>
    <t>MAINCENT Thomas</t>
  </si>
  <si>
    <t>BERGINIAT Nicolas</t>
  </si>
  <si>
    <t>BUSNOULT Célia</t>
  </si>
  <si>
    <t>LECARPENTIER Nathan</t>
  </si>
  <si>
    <t>Points</t>
  </si>
  <si>
    <t>1ère Journée</t>
  </si>
  <si>
    <t>2ème Journée</t>
  </si>
  <si>
    <t>3ème Journée</t>
  </si>
  <si>
    <t>4ème Journée</t>
  </si>
  <si>
    <t>Date</t>
  </si>
  <si>
    <t>Lieux</t>
  </si>
  <si>
    <t>Joueur du championnat</t>
  </si>
  <si>
    <t>Cotisation</t>
  </si>
  <si>
    <t>Nom</t>
  </si>
  <si>
    <t>Journée 1</t>
  </si>
  <si>
    <t>Journée 2</t>
  </si>
  <si>
    <t>Journée 3</t>
  </si>
  <si>
    <t>Journée 4</t>
  </si>
  <si>
    <t>BARADU Clément</t>
  </si>
  <si>
    <t>LEBARBIER Léo</t>
  </si>
  <si>
    <t>PO</t>
  </si>
  <si>
    <t>BARADU Sarah</t>
  </si>
  <si>
    <t>METTE Théophile</t>
  </si>
  <si>
    <t>MOULIN Jimmy</t>
  </si>
  <si>
    <t>SORET Lou-Ann</t>
  </si>
  <si>
    <t>SORET Mathéo</t>
  </si>
  <si>
    <t>VAQUEZ Jonas</t>
  </si>
  <si>
    <t>MERCIER Axelle</t>
  </si>
  <si>
    <t>CULLERON Noémie</t>
  </si>
  <si>
    <t>LEGIONNET Marine</t>
  </si>
  <si>
    <t>SERIE 1</t>
  </si>
  <si>
    <t>SERIE 2</t>
  </si>
  <si>
    <t>LEBOUC Maxime</t>
  </si>
  <si>
    <t>HAMARD Fanny</t>
  </si>
  <si>
    <t>MOREAU Anaïs</t>
  </si>
  <si>
    <t>15 108468</t>
  </si>
  <si>
    <t>BOUILLON Amélie</t>
  </si>
  <si>
    <t>CARU Gabin</t>
  </si>
  <si>
    <t>CORNANGUER-DEVISE Eulalie</t>
  </si>
  <si>
    <t>DESMARESCAUX Léo</t>
  </si>
  <si>
    <t>FLEURY Matthias</t>
  </si>
  <si>
    <t>GOUREMAN Dylan</t>
  </si>
  <si>
    <t>LAVAUD Romain</t>
  </si>
  <si>
    <t>MASBONCON Wendy</t>
  </si>
  <si>
    <t>VAUTIER-GAUMIN Maxime</t>
  </si>
  <si>
    <t>15</t>
  </si>
  <si>
    <t>12</t>
  </si>
  <si>
    <t>11</t>
  </si>
  <si>
    <t>NAGA Gaëtan</t>
  </si>
  <si>
    <t>Programme du suivi du Championnat Régional Jeune 2017 - Basse Normandie</t>
  </si>
  <si>
    <t>LE MOEL Adrian</t>
  </si>
  <si>
    <t>LETELLIER Clément</t>
  </si>
  <si>
    <t>CHAMPIONNAT REGIONAL JEUNE 2017 - BASSE NORMANDIE</t>
  </si>
  <si>
    <t>14 106439</t>
  </si>
  <si>
    <t>10 99983</t>
  </si>
  <si>
    <t>Catégorie Réelle</t>
  </si>
  <si>
    <t>JU</t>
  </si>
  <si>
    <t>JUH</t>
  </si>
  <si>
    <t>CAF</t>
  </si>
  <si>
    <t>5ème Journée</t>
  </si>
  <si>
    <t>PO : Gratuit</t>
  </si>
  <si>
    <t>Autres : 7 €</t>
  </si>
  <si>
    <t>Lignage</t>
  </si>
  <si>
    <t>PO : 6,4 €</t>
  </si>
  <si>
    <t>Autres 9,6 €</t>
  </si>
  <si>
    <t>Journée 5</t>
  </si>
  <si>
    <t>Bonus</t>
  </si>
  <si>
    <t>Total points</t>
  </si>
  <si>
    <t>CHERBOURG</t>
  </si>
  <si>
    <t>FLERS</t>
  </si>
  <si>
    <t>ARGENTAN</t>
  </si>
  <si>
    <t>Le 23 septembre 2017</t>
  </si>
  <si>
    <t>Le 22 octobre 2017</t>
  </si>
  <si>
    <t>Le 16 décembre 2017</t>
  </si>
  <si>
    <t>Le 14 janvier 2018</t>
  </si>
  <si>
    <t>Le 18 février 2018</t>
  </si>
  <si>
    <t>SAINT-LÔ Macao</t>
  </si>
  <si>
    <t>x</t>
  </si>
  <si>
    <t>10 99570</t>
  </si>
  <si>
    <t>15 108165</t>
  </si>
  <si>
    <t>13 105141</t>
  </si>
  <si>
    <t>13 105142</t>
  </si>
  <si>
    <t>LIPSMEIER Médéric</t>
  </si>
  <si>
    <t>BAKER Harry</t>
  </si>
  <si>
    <t>BABAS Mathieu</t>
  </si>
  <si>
    <t>DUCHESNE Martin</t>
  </si>
  <si>
    <t>FERT Edgar</t>
  </si>
  <si>
    <t>FIGUER Thibaud</t>
  </si>
  <si>
    <t>KELLER Antonin</t>
  </si>
  <si>
    <t>LE GALL Servane</t>
  </si>
  <si>
    <t>LECOUTOUR Enzo</t>
  </si>
  <si>
    <t>LEVEQUE Jeanne</t>
  </si>
  <si>
    <t>MARGUERY Lou-Nha</t>
  </si>
  <si>
    <t>MARIE Florian</t>
  </si>
  <si>
    <t>BOWLING CLUB DE L'AIGLE</t>
  </si>
  <si>
    <t>MOUETTE Amalric</t>
  </si>
  <si>
    <t>NAGA Yoann</t>
  </si>
  <si>
    <t>PISSIS Elliot</t>
  </si>
  <si>
    <t>POIRIER Chloé</t>
  </si>
  <si>
    <t>VILLAIN Elliot</t>
  </si>
  <si>
    <t>10 99574</t>
  </si>
  <si>
    <t>17 112917</t>
  </si>
  <si>
    <t>10 99486</t>
  </si>
  <si>
    <t>13 105132</t>
  </si>
  <si>
    <t>12 104424</t>
  </si>
  <si>
    <t>15 107726</t>
  </si>
  <si>
    <t>16 109596</t>
  </si>
  <si>
    <t>14 106318</t>
  </si>
  <si>
    <t>04</t>
  </si>
  <si>
    <t>50</t>
  </si>
  <si>
    <t>10</t>
  </si>
  <si>
    <t>0100995</t>
  </si>
  <si>
    <t>?</t>
  </si>
  <si>
    <t>61</t>
  </si>
  <si>
    <t>17</t>
  </si>
  <si>
    <t>0112893</t>
  </si>
  <si>
    <t>NOR</t>
  </si>
  <si>
    <t>0112917</t>
  </si>
  <si>
    <t>13</t>
  </si>
  <si>
    <t>0105130</t>
  </si>
  <si>
    <t>14</t>
  </si>
  <si>
    <t>0106320</t>
  </si>
  <si>
    <t>0104433</t>
  </si>
  <si>
    <t>0107721</t>
  </si>
  <si>
    <t>0099570</t>
  </si>
  <si>
    <t>0104424</t>
  </si>
  <si>
    <t>16</t>
  </si>
  <si>
    <t>0109596</t>
  </si>
  <si>
    <t>0109001</t>
  </si>
  <si>
    <t>0106475</t>
  </si>
  <si>
    <t>0109016</t>
  </si>
  <si>
    <t>0099983</t>
  </si>
  <si>
    <t>0111905</t>
  </si>
  <si>
    <t>0112075</t>
  </si>
  <si>
    <t>0112841</t>
  </si>
  <si>
    <t>0109002</t>
  </si>
  <si>
    <t>0103646</t>
  </si>
  <si>
    <t>0108342</t>
  </si>
  <si>
    <t>0108165</t>
  </si>
  <si>
    <t>0103310</t>
  </si>
  <si>
    <t>0111770</t>
  </si>
  <si>
    <t>0109005</t>
  </si>
  <si>
    <t>0111907</t>
  </si>
  <si>
    <t>0109783</t>
  </si>
  <si>
    <t>0105132</t>
  </si>
  <si>
    <t>0107726</t>
  </si>
  <si>
    <t>0104441</t>
  </si>
  <si>
    <t>0112668</t>
  </si>
  <si>
    <t>0106476</t>
  </si>
  <si>
    <t>0103037</t>
  </si>
  <si>
    <t>0103801</t>
  </si>
  <si>
    <t>0099573</t>
  </si>
  <si>
    <t>0110750</t>
  </si>
  <si>
    <t>0111902</t>
  </si>
  <si>
    <t>0099574</t>
  </si>
  <si>
    <t>0103039</t>
  </si>
  <si>
    <t>0103040</t>
  </si>
  <si>
    <t>0111904</t>
  </si>
  <si>
    <t>0112640</t>
  </si>
  <si>
    <t>0109007</t>
  </si>
  <si>
    <t>0106486</t>
  </si>
  <si>
    <t>0106439</t>
  </si>
  <si>
    <t>0107724</t>
  </si>
  <si>
    <t>0101850</t>
  </si>
  <si>
    <t>0106318</t>
  </si>
  <si>
    <t>0110323</t>
  </si>
  <si>
    <t>0111667</t>
  </si>
  <si>
    <t>0099486</t>
  </si>
  <si>
    <t>0111771</t>
  </si>
  <si>
    <t>0111666</t>
  </si>
  <si>
    <t>09</t>
  </si>
  <si>
    <t>0098209</t>
  </si>
  <si>
    <t>0105141</t>
  </si>
  <si>
    <t>0105142</t>
  </si>
  <si>
    <t>0106441</t>
  </si>
  <si>
    <t>0108468</t>
  </si>
  <si>
    <t>0111906</t>
  </si>
  <si>
    <t>15 107724</t>
  </si>
  <si>
    <t>15 108342</t>
  </si>
  <si>
    <t>16 110323</t>
  </si>
  <si>
    <t>17 111904</t>
  </si>
  <si>
    <t>17 111667</t>
  </si>
  <si>
    <t>17 111905</t>
  </si>
  <si>
    <t>17 112668</t>
  </si>
  <si>
    <t>17 111907</t>
  </si>
  <si>
    <t>17 111770</t>
  </si>
  <si>
    <t>17 111771</t>
  </si>
  <si>
    <t>16 109001</t>
  </si>
  <si>
    <t>11 101850</t>
  </si>
  <si>
    <t>12 103801</t>
  </si>
  <si>
    <t>HEBERT Mathis</t>
  </si>
  <si>
    <t>12 103039</t>
  </si>
  <si>
    <t>12 103040</t>
  </si>
  <si>
    <t>12 103037</t>
  </si>
  <si>
    <t>14 106475</t>
  </si>
  <si>
    <t>0113518</t>
  </si>
  <si>
    <t>LECORDIER Lolita</t>
  </si>
  <si>
    <t>18 113518</t>
  </si>
  <si>
    <t>JUF</t>
  </si>
  <si>
    <t>POH</t>
  </si>
  <si>
    <t>MIH</t>
  </si>
  <si>
    <t>CAH</t>
  </si>
  <si>
    <t>MIF</t>
  </si>
  <si>
    <t>BJH</t>
  </si>
  <si>
    <t>BJF</t>
  </si>
  <si>
    <t>SERIE 3</t>
  </si>
  <si>
    <t>JOURNEE 1 - CHERBOURG</t>
  </si>
  <si>
    <t>Série 3</t>
  </si>
  <si>
    <t>Classement</t>
  </si>
  <si>
    <t>17 112075</t>
  </si>
  <si>
    <t>Championnat Régional Jeune</t>
  </si>
  <si>
    <t>14 106486</t>
  </si>
  <si>
    <t>0113557</t>
  </si>
  <si>
    <t>18 113557</t>
  </si>
  <si>
    <t>MARTEL Tristan</t>
  </si>
  <si>
    <t>KISTLER Romain</t>
  </si>
  <si>
    <t>AMARE Tanguy</t>
  </si>
  <si>
    <t>0113439</t>
  </si>
  <si>
    <t>18 113439</t>
  </si>
  <si>
    <t>14 106441</t>
  </si>
  <si>
    <t>0113921</t>
  </si>
  <si>
    <t>DURIEZ Souleyman</t>
  </si>
  <si>
    <t>18 113921</t>
  </si>
  <si>
    <t>JOURNEE 2 - FLERS</t>
  </si>
  <si>
    <t>18</t>
  </si>
  <si>
    <t>0113747</t>
  </si>
  <si>
    <t>18 113747</t>
  </si>
  <si>
    <t>0113749</t>
  </si>
  <si>
    <t>18 113749</t>
  </si>
  <si>
    <t>0114132</t>
  </si>
  <si>
    <t>LAHAYE Adrien</t>
  </si>
  <si>
    <t>VIKINGS CALVADOS</t>
  </si>
  <si>
    <t>18 114132</t>
  </si>
  <si>
    <t>0113598</t>
  </si>
  <si>
    <t>CLOUET Wilfried</t>
  </si>
  <si>
    <t>18 113598</t>
  </si>
  <si>
    <t>0113922</t>
  </si>
  <si>
    <t>E</t>
  </si>
  <si>
    <t>AMINI Tamim</t>
  </si>
  <si>
    <t>18 113922</t>
  </si>
  <si>
    <t>FAGNEN Jonathan</t>
  </si>
  <si>
    <t>FAGNEN Lenny</t>
  </si>
  <si>
    <t>0114262</t>
  </si>
  <si>
    <t>0114263</t>
  </si>
  <si>
    <t>18 114262</t>
  </si>
  <si>
    <t>18 114263</t>
  </si>
  <si>
    <t>GAUDICHE Tom</t>
  </si>
  <si>
    <t>0114264</t>
  </si>
  <si>
    <t>18 114264</t>
  </si>
  <si>
    <t>BAYEUX</t>
  </si>
  <si>
    <t>BRISARD Enora</t>
  </si>
  <si>
    <t>0114511</t>
  </si>
  <si>
    <t>18 114511</t>
  </si>
  <si>
    <t>Cotis</t>
  </si>
  <si>
    <t>J1</t>
  </si>
  <si>
    <t>J2</t>
  </si>
  <si>
    <t>J3</t>
  </si>
  <si>
    <t>J4</t>
  </si>
  <si>
    <t>J5</t>
  </si>
  <si>
    <t>Qualifié</t>
  </si>
  <si>
    <t>Qualifiée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</si>
</sst>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lt;200]0;[Red]0"/>
    <numFmt numFmtId="165" formatCode="[&lt;1600]0;[Red]0"/>
    <numFmt numFmtId="166" formatCode="[&lt;1200]0;[Red]0"/>
    <numFmt numFmtId="167" formatCode="[&lt;2800]0;[Red]0"/>
    <numFmt numFmtId="168" formatCode="0.0"/>
    <numFmt numFmtId="169" formatCode="00"/>
    <numFmt numFmtId="170" formatCode="0000000"/>
    <numFmt numFmtId="171" formatCode="#,##0\ &quot;F&quot;;\-#,##0\ &quot;F&quot;"/>
    <numFmt numFmtId="172" formatCode="#,##0\ &quot;F&quot;;[Red]\-#,##0\ &quot;F&quot;"/>
    <numFmt numFmtId="173" formatCode="#,##0.00\ &quot;F&quot;;\-#,##0.00\ &quot;F&quot;"/>
    <numFmt numFmtId="174" formatCode="#,##0.00\ &quot;F&quot;;[Red]\-#,##0.00\ &quot;F&quot;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#,##0;\-#,##0"/>
    <numFmt numFmtId="180" formatCode="#,##0;[Red]\-#,##0"/>
    <numFmt numFmtId="181" formatCode="#,##0.00;\-#,##0.00"/>
    <numFmt numFmtId="182" formatCode="#,##0.00;[Red]\-#,##0.00"/>
    <numFmt numFmtId="183" formatCode="dd/mmm/yyyy"/>
    <numFmt numFmtId="184" formatCode="dd\ mmmm\ yyyy"/>
    <numFmt numFmtId="185" formatCode="&quot;le &quot;dd\ mmmm\ yyyy"/>
    <numFmt numFmtId="186" formatCode="0.#"/>
    <numFmt numFmtId="187" formatCode="##\.#####"/>
    <numFmt numFmtId="188" formatCode="00\.#####"/>
    <numFmt numFmtId="189" formatCode="00\.000000"/>
    <numFmt numFmtId="190" formatCode="[Black]General"/>
    <numFmt numFmtId="191" formatCode="d\ mmmm\ yyyy"/>
    <numFmt numFmtId="192" formatCode="&quot;Date:&quot;\ dd\ mmmm\ yyyy"/>
    <numFmt numFmtId="193" formatCode="[$-40C]dddd\ d\ mmmm\ yyyy"/>
    <numFmt numFmtId="194" formatCode="[$-40C]d\ mmmm\ yyyy;@"/>
    <numFmt numFmtId="195" formatCode="[&gt;200]0;[Red]0"/>
    <numFmt numFmtId="196" formatCode="[&lt;201]0;[Red]0"/>
    <numFmt numFmtId="197" formatCode="[&lt;1000]0;[Red]0"/>
    <numFmt numFmtId="198" formatCode="[&lt;1000]0.00;[Red]0.00"/>
    <numFmt numFmtId="199" formatCode="[&lt;200]0.00;[Red]0.00"/>
    <numFmt numFmtId="200" formatCode="000000"/>
    <numFmt numFmtId="201" formatCode="0.000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color indexed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name val="Arial"/>
      <family val="2"/>
    </font>
    <font>
      <b/>
      <sz val="36"/>
      <name val="Arial"/>
      <family val="2"/>
    </font>
    <font>
      <b/>
      <sz val="16"/>
      <name val="Arial"/>
      <family val="2"/>
    </font>
    <font>
      <sz val="1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1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0"/>
      <color indexed="12"/>
      <name val="Arial"/>
      <family val="2"/>
    </font>
    <font>
      <b/>
      <sz val="18"/>
      <name val="Arial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4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1" applyNumberFormat="0" applyAlignment="0" applyProtection="0"/>
    <xf numFmtId="0" fontId="59" fillId="0" borderId="2" applyNumberFormat="0" applyFill="0" applyAlignment="0" applyProtection="0"/>
    <xf numFmtId="0" fontId="0" fillId="26" borderId="3" applyNumberFormat="0" applyFont="0" applyAlignment="0" applyProtection="0"/>
    <xf numFmtId="0" fontId="60" fillId="27" borderId="1" applyNumberFormat="0" applyAlignment="0" applyProtection="0"/>
    <xf numFmtId="0" fontId="6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1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64" fillId="25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1" borderId="9" applyNumberFormat="0" applyAlignment="0" applyProtection="0"/>
  </cellStyleXfs>
  <cellXfs count="188"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33" borderId="10" xfId="0" applyNumberForma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32" borderId="10" xfId="0" applyFill="1" applyBorder="1" applyAlignment="1">
      <alignment horizontal="center"/>
    </xf>
    <xf numFmtId="0" fontId="14" fillId="0" borderId="0" xfId="53" applyFont="1">
      <alignment/>
      <protection/>
    </xf>
    <xf numFmtId="164" fontId="0" fillId="33" borderId="10" xfId="0" applyNumberFormat="1" applyFill="1" applyBorder="1" applyAlignment="1" applyProtection="1">
      <alignment horizontal="center"/>
      <protection locked="0"/>
    </xf>
    <xf numFmtId="0" fontId="0" fillId="0" borderId="0" xfId="52" applyFont="1" applyAlignment="1">
      <alignment vertical="center"/>
      <protection/>
    </xf>
    <xf numFmtId="0" fontId="11" fillId="0" borderId="0" xfId="52" applyFont="1" applyAlignment="1">
      <alignment horizontal="center" vertical="center"/>
      <protection/>
    </xf>
    <xf numFmtId="0" fontId="15" fillId="0" borderId="0" xfId="52" applyFont="1" applyAlignment="1">
      <alignment vertical="center"/>
      <protection/>
    </xf>
    <xf numFmtId="0" fontId="11" fillId="0" borderId="0" xfId="52" applyFont="1" applyAlignment="1">
      <alignment vertical="center"/>
      <protection/>
    </xf>
    <xf numFmtId="0" fontId="17" fillId="0" borderId="0" xfId="52" applyFont="1" applyAlignment="1">
      <alignment horizontal="center" vertical="center"/>
      <protection/>
    </xf>
    <xf numFmtId="0" fontId="17" fillId="0" borderId="14" xfId="52" applyFont="1" applyBorder="1" applyAlignment="1">
      <alignment horizontal="centerContinuous" vertical="center" wrapText="1"/>
      <protection/>
    </xf>
    <xf numFmtId="0" fontId="13" fillId="0" borderId="15" xfId="52" applyFont="1" applyBorder="1" applyAlignment="1">
      <alignment horizontal="centerContinuous" vertical="center" wrapText="1"/>
      <protection/>
    </xf>
    <xf numFmtId="0" fontId="13" fillId="0" borderId="16" xfId="52" applyFont="1" applyBorder="1" applyAlignment="1">
      <alignment horizontal="left" vertical="center" wrapText="1"/>
      <protection/>
    </xf>
    <xf numFmtId="0" fontId="18" fillId="0" borderId="0" xfId="52" applyFont="1" applyAlignment="1">
      <alignment horizontal="left" vertical="center" wrapText="1"/>
      <protection/>
    </xf>
    <xf numFmtId="0" fontId="19" fillId="0" borderId="0" xfId="52" applyFont="1" applyAlignment="1">
      <alignment horizontal="left" vertical="center" wrapText="1"/>
      <protection/>
    </xf>
    <xf numFmtId="0" fontId="0" fillId="36" borderId="10" xfId="52" applyFont="1" applyFill="1" applyBorder="1" applyAlignment="1">
      <alignment horizontal="center" vertical="center"/>
      <protection/>
    </xf>
    <xf numFmtId="0" fontId="14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0" fillId="0" borderId="0" xfId="52" applyFont="1" applyBorder="1" applyAlignment="1">
      <alignment horizontal="right" vertical="center" textRotation="90"/>
      <protection/>
    </xf>
    <xf numFmtId="0" fontId="20" fillId="0" borderId="10" xfId="52" applyFont="1" applyBorder="1" applyAlignment="1">
      <alignment horizontal="center" vertical="center"/>
      <protection/>
    </xf>
    <xf numFmtId="0" fontId="15" fillId="0" borderId="0" xfId="52" applyFont="1" applyAlignment="1">
      <alignment horizontal="center" vertical="center"/>
      <protection/>
    </xf>
    <xf numFmtId="164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7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vertical="center"/>
    </xf>
    <xf numFmtId="0" fontId="0" fillId="36" borderId="17" xfId="52" applyFont="1" applyFill="1" applyBorder="1" applyAlignment="1">
      <alignment horizontal="center" vertical="center"/>
      <protection/>
    </xf>
    <xf numFmtId="0" fontId="0" fillId="36" borderId="17" xfId="52" applyFont="1" applyFill="1" applyBorder="1" applyAlignment="1">
      <alignment horizontal="center" vertical="center" wrapText="1"/>
      <protection/>
    </xf>
    <xf numFmtId="0" fontId="20" fillId="0" borderId="18" xfId="52" applyFont="1" applyBorder="1" applyAlignment="1">
      <alignment horizontal="center" vertical="center"/>
      <protection/>
    </xf>
    <xf numFmtId="0" fontId="16" fillId="0" borderId="10" xfId="52" applyFont="1" applyBorder="1" applyAlignment="1">
      <alignment horizontal="center" vertical="center"/>
      <protection/>
    </xf>
    <xf numFmtId="0" fontId="16" fillId="0" borderId="10" xfId="52" applyFont="1" applyBorder="1" applyAlignment="1" applyProtection="1">
      <alignment horizontal="center" vertical="center"/>
      <protection locked="0"/>
    </xf>
    <xf numFmtId="0" fontId="12" fillId="0" borderId="19" xfId="52" applyFont="1" applyBorder="1" applyAlignment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>
      <alignment vertical="center"/>
    </xf>
    <xf numFmtId="0" fontId="8" fillId="0" borderId="22" xfId="0" applyFont="1" applyBorder="1" applyAlignment="1">
      <alignment horizontal="left" vertical="center" wrapText="1"/>
    </xf>
    <xf numFmtId="0" fontId="23" fillId="0" borderId="23" xfId="0" applyFont="1" applyFill="1" applyBorder="1" applyAlignment="1">
      <alignment vertical="center"/>
    </xf>
    <xf numFmtId="0" fontId="7" fillId="0" borderId="21" xfId="52" applyFont="1" applyBorder="1" applyAlignment="1">
      <alignment vertical="center"/>
      <protection/>
    </xf>
    <xf numFmtId="0" fontId="7" fillId="0" borderId="23" xfId="52" applyFont="1" applyBorder="1" applyAlignment="1">
      <alignment vertical="center"/>
      <protection/>
    </xf>
    <xf numFmtId="0" fontId="22" fillId="0" borderId="10" xfId="52" applyFont="1" applyBorder="1" applyAlignment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0" fillId="32" borderId="17" xfId="0" applyFill="1" applyBorder="1" applyAlignment="1">
      <alignment vertical="center" wrapText="1"/>
    </xf>
    <xf numFmtId="0" fontId="0" fillId="32" borderId="17" xfId="0" applyFill="1" applyBorder="1" applyAlignment="1">
      <alignment horizontal="right" vertical="center"/>
    </xf>
    <xf numFmtId="0" fontId="0" fillId="32" borderId="17" xfId="0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2" fillId="0" borderId="0" xfId="52" applyFont="1" applyBorder="1" applyAlignment="1">
      <alignment horizontal="centerContinuous"/>
      <protection/>
    </xf>
    <xf numFmtId="0" fontId="14" fillId="0" borderId="0" xfId="53" applyFont="1" applyBorder="1">
      <alignment/>
      <protection/>
    </xf>
    <xf numFmtId="0" fontId="12" fillId="0" borderId="0" xfId="52" applyFont="1" applyBorder="1" applyAlignment="1">
      <alignment horizontal="centerContinuous" vertical="center"/>
      <protection/>
    </xf>
    <xf numFmtId="0" fontId="13" fillId="0" borderId="0" xfId="52" applyFont="1" applyBorder="1" applyAlignment="1">
      <alignment vertical="center" wrapText="1"/>
      <protection/>
    </xf>
    <xf numFmtId="0" fontId="0" fillId="0" borderId="10" xfId="0" applyBorder="1" applyAlignment="1" applyProtection="1">
      <alignment/>
      <protection locked="0"/>
    </xf>
    <xf numFmtId="0" fontId="0" fillId="0" borderId="23" xfId="52" applyFont="1" applyBorder="1" applyAlignment="1">
      <alignment vertical="center"/>
      <protection/>
    </xf>
    <xf numFmtId="0" fontId="20" fillId="0" borderId="20" xfId="52" applyFont="1" applyBorder="1" applyAlignment="1">
      <alignment vertical="center"/>
      <protection/>
    </xf>
    <xf numFmtId="0" fontId="0" fillId="0" borderId="0" xfId="52" applyFont="1" applyBorder="1" applyAlignment="1">
      <alignment vertical="center"/>
      <protection/>
    </xf>
    <xf numFmtId="0" fontId="13" fillId="0" borderId="25" xfId="52" applyFont="1" applyBorder="1" applyAlignment="1">
      <alignment vertical="center" wrapText="1"/>
      <protection/>
    </xf>
    <xf numFmtId="0" fontId="13" fillId="0" borderId="26" xfId="52" applyFont="1" applyBorder="1" applyAlignment="1">
      <alignment vertical="center" wrapText="1"/>
      <protection/>
    </xf>
    <xf numFmtId="0" fontId="30" fillId="0" borderId="20" xfId="52" applyFont="1" applyBorder="1" applyAlignment="1">
      <alignment vertical="center"/>
      <protection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0" borderId="10" xfId="0" applyFill="1" applyBorder="1" applyAlignment="1" applyProtection="1" quotePrefix="1">
      <alignment/>
      <protection locked="0"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8" xfId="0" applyFont="1" applyBorder="1" applyAlignment="1">
      <alignment/>
    </xf>
    <xf numFmtId="1" fontId="0" fillId="0" borderId="24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170" fontId="31" fillId="0" borderId="24" xfId="0" applyNumberFormat="1" applyFont="1" applyFill="1" applyBorder="1" applyAlignment="1">
      <alignment horizontal="right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left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 quotePrefix="1">
      <alignment/>
      <protection locked="0"/>
    </xf>
    <xf numFmtId="0" fontId="32" fillId="3" borderId="10" xfId="0" applyFont="1" applyFill="1" applyBorder="1" applyAlignment="1">
      <alignment horizontal="left"/>
    </xf>
    <xf numFmtId="0" fontId="0" fillId="37" borderId="17" xfId="0" applyFill="1" applyBorder="1" applyAlignment="1">
      <alignment vertical="center"/>
    </xf>
    <xf numFmtId="0" fontId="0" fillId="37" borderId="17" xfId="0" applyFill="1" applyBorder="1" applyAlignment="1">
      <alignment horizontal="right" vertical="center"/>
    </xf>
    <xf numFmtId="0" fontId="0" fillId="37" borderId="17" xfId="0" applyFill="1" applyBorder="1" applyAlignment="1">
      <alignment vertical="center" wrapText="1"/>
    </xf>
    <xf numFmtId="0" fontId="0" fillId="37" borderId="10" xfId="0" applyFill="1" applyBorder="1" applyAlignment="1">
      <alignment horizontal="center"/>
    </xf>
    <xf numFmtId="170" fontId="31" fillId="0" borderId="29" xfId="0" applyNumberFormat="1" applyFont="1" applyFill="1" applyBorder="1" applyAlignment="1">
      <alignment horizontal="right" wrapText="1"/>
    </xf>
    <xf numFmtId="0" fontId="0" fillId="38" borderId="10" xfId="0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38" borderId="10" xfId="0" applyFill="1" applyBorder="1" applyAlignment="1" applyProtection="1" quotePrefix="1">
      <alignment horizontal="center"/>
      <protection locked="0"/>
    </xf>
    <xf numFmtId="164" fontId="0" fillId="38" borderId="10" xfId="0" applyNumberFormat="1" applyFill="1" applyBorder="1" applyAlignment="1" applyProtection="1">
      <alignment horizontal="center"/>
      <protection locked="0"/>
    </xf>
    <xf numFmtId="165" fontId="0" fillId="38" borderId="10" xfId="0" applyNumberFormat="1" applyFill="1" applyBorder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1" fontId="0" fillId="38" borderId="10" xfId="0" applyNumberForma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33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0" fillId="32" borderId="10" xfId="0" applyFill="1" applyBorder="1" applyAlignment="1" applyProtection="1" quotePrefix="1">
      <alignment horizontal="center"/>
      <protection/>
    </xf>
    <xf numFmtId="0" fontId="0" fillId="0" borderId="0" xfId="0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 locked="0"/>
    </xf>
    <xf numFmtId="170" fontId="25" fillId="0" borderId="29" xfId="0" applyNumberFormat="1" applyFont="1" applyFill="1" applyBorder="1" applyAlignment="1">
      <alignment horizontal="right" wrapText="1"/>
    </xf>
    <xf numFmtId="0" fontId="32" fillId="0" borderId="27" xfId="0" applyFont="1" applyBorder="1" applyAlignment="1">
      <alignment/>
    </xf>
    <xf numFmtId="0" fontId="32" fillId="0" borderId="24" xfId="0" applyFont="1" applyBorder="1" applyAlignment="1">
      <alignment/>
    </xf>
    <xf numFmtId="0" fontId="32" fillId="0" borderId="24" xfId="0" applyFont="1" applyBorder="1" applyAlignment="1">
      <alignment/>
    </xf>
    <xf numFmtId="0" fontId="25" fillId="0" borderId="24" xfId="0" applyFont="1" applyBorder="1" applyAlignment="1">
      <alignment horizontal="center"/>
    </xf>
    <xf numFmtId="0" fontId="32" fillId="0" borderId="28" xfId="0" applyFont="1" applyBorder="1" applyAlignment="1">
      <alignment/>
    </xf>
    <xf numFmtId="170" fontId="25" fillId="0" borderId="29" xfId="0" applyNumberFormat="1" applyFont="1" applyFill="1" applyBorder="1" applyAlignment="1">
      <alignment horizontal="right" wrapText="1"/>
    </xf>
    <xf numFmtId="0" fontId="32" fillId="0" borderId="27" xfId="0" applyFont="1" applyBorder="1" applyAlignment="1">
      <alignment/>
    </xf>
    <xf numFmtId="0" fontId="32" fillId="0" borderId="24" xfId="0" applyFont="1" applyBorder="1" applyAlignment="1">
      <alignment/>
    </xf>
    <xf numFmtId="49" fontId="32" fillId="0" borderId="24" xfId="0" applyNumberFormat="1" applyFont="1" applyBorder="1" applyAlignment="1">
      <alignment/>
    </xf>
    <xf numFmtId="0" fontId="32" fillId="0" borderId="24" xfId="0" applyFont="1" applyBorder="1" applyAlignment="1">
      <alignment/>
    </xf>
    <xf numFmtId="0" fontId="21" fillId="0" borderId="23" xfId="53" applyFont="1" applyBorder="1" applyAlignment="1">
      <alignment vertical="center"/>
      <protection/>
    </xf>
    <xf numFmtId="0" fontId="15" fillId="0" borderId="16" xfId="52" applyFont="1" applyBorder="1" applyAlignment="1">
      <alignment horizontal="center" vertical="center"/>
      <protection/>
    </xf>
    <xf numFmtId="0" fontId="35" fillId="0" borderId="0" xfId="52" applyFont="1" applyAlignment="1">
      <alignment horizontal="center" vertical="center"/>
      <protection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49" fontId="32" fillId="0" borderId="24" xfId="0" applyNumberFormat="1" applyFont="1" applyBorder="1" applyAlignment="1">
      <alignment/>
    </xf>
    <xf numFmtId="0" fontId="7" fillId="3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left"/>
    </xf>
    <xf numFmtId="0" fontId="7" fillId="38" borderId="10" xfId="0" applyFont="1" applyFill="1" applyBorder="1" applyAlignment="1">
      <alignment horizontal="center"/>
    </xf>
    <xf numFmtId="170" fontId="25" fillId="0" borderId="29" xfId="0" applyNumberFormat="1" applyFont="1" applyFill="1" applyBorder="1" applyAlignment="1">
      <alignment horizontal="right" wrapText="1"/>
    </xf>
    <xf numFmtId="0" fontId="32" fillId="0" borderId="27" xfId="0" applyFont="1" applyBorder="1" applyAlignment="1">
      <alignment/>
    </xf>
    <xf numFmtId="0" fontId="32" fillId="0" borderId="24" xfId="0" applyFont="1" applyBorder="1" applyAlignment="1">
      <alignment/>
    </xf>
    <xf numFmtId="49" fontId="32" fillId="0" borderId="24" xfId="0" applyNumberFormat="1" applyFont="1" applyBorder="1" applyAlignment="1">
      <alignment/>
    </xf>
    <xf numFmtId="0" fontId="32" fillId="0" borderId="24" xfId="0" applyFont="1" applyBorder="1" applyAlignment="1">
      <alignment/>
    </xf>
    <xf numFmtId="0" fontId="25" fillId="0" borderId="24" xfId="0" applyFont="1" applyBorder="1" applyAlignment="1">
      <alignment horizontal="center"/>
    </xf>
    <xf numFmtId="0" fontId="0" fillId="39" borderId="10" xfId="0" applyFill="1" applyBorder="1" applyAlignment="1">
      <alignment/>
    </xf>
    <xf numFmtId="0" fontId="0" fillId="40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43" borderId="10" xfId="0" applyFill="1" applyBorder="1" applyAlignment="1">
      <alignment/>
    </xf>
    <xf numFmtId="0" fontId="0" fillId="0" borderId="0" xfId="0" applyFill="1" applyBorder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170" fontId="25" fillId="0" borderId="24" xfId="0" applyNumberFormat="1" applyFont="1" applyFill="1" applyBorder="1" applyAlignment="1">
      <alignment horizontal="right" wrapText="1"/>
    </xf>
    <xf numFmtId="1" fontId="32" fillId="0" borderId="24" xfId="0" applyNumberFormat="1" applyFont="1" applyBorder="1" applyAlignment="1">
      <alignment/>
    </xf>
    <xf numFmtId="0" fontId="0" fillId="3" borderId="10" xfId="0" applyFill="1" applyBorder="1" applyAlignment="1" applyProtection="1" quotePrefix="1">
      <alignment horizontal="center"/>
      <protection locked="0"/>
    </xf>
    <xf numFmtId="164" fontId="0" fillId="3" borderId="10" xfId="0" applyNumberFormat="1" applyFill="1" applyBorder="1" applyAlignment="1" applyProtection="1">
      <alignment horizontal="center"/>
      <protection locked="0"/>
    </xf>
    <xf numFmtId="165" fontId="0" fillId="3" borderId="10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0" fontId="0" fillId="32" borderId="10" xfId="0" applyFill="1" applyBorder="1" applyAlignment="1" applyProtection="1" quotePrefix="1">
      <alignment horizontal="center"/>
      <protection locked="0"/>
    </xf>
    <xf numFmtId="164" fontId="0" fillId="32" borderId="10" xfId="0" applyNumberFormat="1" applyFill="1" applyBorder="1" applyAlignment="1" applyProtection="1">
      <alignment horizontal="center"/>
      <protection locked="0"/>
    </xf>
    <xf numFmtId="165" fontId="0" fillId="32" borderId="10" xfId="0" applyNumberFormat="1" applyFill="1" applyBorder="1" applyAlignment="1">
      <alignment horizontal="center"/>
    </xf>
    <xf numFmtId="2" fontId="0" fillId="32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37" borderId="10" xfId="0" applyFont="1" applyFill="1" applyBorder="1" applyAlignment="1">
      <alignment horizontal="center"/>
    </xf>
    <xf numFmtId="0" fontId="25" fillId="37" borderId="10" xfId="0" applyFont="1" applyFill="1" applyBorder="1" applyAlignment="1">
      <alignment horizontal="center" vertical="center"/>
    </xf>
    <xf numFmtId="0" fontId="21" fillId="3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13" fillId="0" borderId="30" xfId="52" applyFont="1" applyBorder="1" applyAlignment="1">
      <alignment horizontal="center" vertical="center" wrapText="1"/>
      <protection/>
    </xf>
    <xf numFmtId="0" fontId="13" fillId="0" borderId="31" xfId="52" applyFont="1" applyBorder="1" applyAlignment="1">
      <alignment horizontal="center" vertical="center" wrapText="1"/>
      <protection/>
    </xf>
    <xf numFmtId="0" fontId="13" fillId="0" borderId="32" xfId="52" applyFont="1" applyBorder="1" applyAlignment="1">
      <alignment horizontal="center" vertical="center" wrapText="1"/>
      <protection/>
    </xf>
    <xf numFmtId="0" fontId="13" fillId="0" borderId="25" xfId="52" applyFont="1" applyBorder="1" applyAlignment="1">
      <alignment horizontal="center" vertical="center" wrapText="1"/>
      <protection/>
    </xf>
    <xf numFmtId="0" fontId="13" fillId="0" borderId="0" xfId="52" applyFont="1" applyBorder="1" applyAlignment="1">
      <alignment horizontal="center" vertical="center" wrapText="1"/>
      <protection/>
    </xf>
    <xf numFmtId="0" fontId="13" fillId="0" borderId="26" xfId="52" applyFont="1" applyBorder="1" applyAlignment="1">
      <alignment horizontal="center" vertical="center" wrapText="1"/>
      <protection/>
    </xf>
    <xf numFmtId="0" fontId="13" fillId="0" borderId="33" xfId="52" applyFont="1" applyBorder="1" applyAlignment="1">
      <alignment horizontal="center" vertical="center" wrapText="1"/>
      <protection/>
    </xf>
    <xf numFmtId="0" fontId="13" fillId="0" borderId="34" xfId="52" applyFont="1" applyBorder="1" applyAlignment="1">
      <alignment horizontal="center" vertical="center" wrapText="1"/>
      <protection/>
    </xf>
    <xf numFmtId="0" fontId="13" fillId="0" borderId="35" xfId="52" applyFont="1" applyBorder="1" applyAlignment="1">
      <alignment horizontal="center" vertical="center" wrapText="1"/>
      <protection/>
    </xf>
    <xf numFmtId="0" fontId="17" fillId="0" borderId="0" xfId="52" applyFont="1" applyAlignment="1">
      <alignment horizontal="center" vertical="center"/>
      <protection/>
    </xf>
    <xf numFmtId="0" fontId="9" fillId="0" borderId="0" xfId="53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oupe du Monde 95" xfId="52"/>
    <cellStyle name="Normal_indivFM08033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20</xdr:row>
      <xdr:rowOff>0</xdr:rowOff>
    </xdr:from>
    <xdr:to>
      <xdr:col>9</xdr:col>
      <xdr:colOff>200025</xdr:colOff>
      <xdr:row>21</xdr:row>
      <xdr:rowOff>133350</xdr:rowOff>
    </xdr:to>
    <xdr:sp macro="[0]!Feuille">
      <xdr:nvSpPr>
        <xdr:cNvPr id="1" name="WordArt 6"/>
        <xdr:cNvSpPr>
          <a:spLocks/>
        </xdr:cNvSpPr>
      </xdr:nvSpPr>
      <xdr:spPr>
        <a:xfrm>
          <a:off x="6810375" y="3371850"/>
          <a:ext cx="790575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Feuille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2</xdr:row>
      <xdr:rowOff>57150</xdr:rowOff>
    </xdr:from>
    <xdr:to>
      <xdr:col>5</xdr:col>
      <xdr:colOff>1790700</xdr:colOff>
      <xdr:row>2</xdr:row>
      <xdr:rowOff>266700</xdr:rowOff>
    </xdr:to>
    <xdr:sp macro="[0]!cal_pts">
      <xdr:nvSpPr>
        <xdr:cNvPr id="1" name="WordArt 2"/>
        <xdr:cNvSpPr>
          <a:spLocks/>
        </xdr:cNvSpPr>
      </xdr:nvSpPr>
      <xdr:spPr>
        <a:xfrm>
          <a:off x="4362450" y="914400"/>
          <a:ext cx="150495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Calcul Points</a:t>
          </a:r>
        </a:p>
      </xdr:txBody>
    </xdr:sp>
    <xdr:clientData/>
  </xdr:twoCellAnchor>
  <xdr:twoCellAnchor>
    <xdr:from>
      <xdr:col>0</xdr:col>
      <xdr:colOff>57150</xdr:colOff>
      <xdr:row>2</xdr:row>
      <xdr:rowOff>19050</xdr:rowOff>
    </xdr:from>
    <xdr:to>
      <xdr:col>4</xdr:col>
      <xdr:colOff>19050</xdr:colOff>
      <xdr:row>2</xdr:row>
      <xdr:rowOff>285750</xdr:rowOff>
    </xdr:to>
    <xdr:sp macro="[0]!Trialpha">
      <xdr:nvSpPr>
        <xdr:cNvPr id="2" name="WordArt 3"/>
        <xdr:cNvSpPr>
          <a:spLocks/>
        </xdr:cNvSpPr>
      </xdr:nvSpPr>
      <xdr:spPr>
        <a:xfrm>
          <a:off x="57150" y="876300"/>
          <a:ext cx="159067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  <xdr:twoCellAnchor>
    <xdr:from>
      <xdr:col>7</xdr:col>
      <xdr:colOff>38100</xdr:colOff>
      <xdr:row>2</xdr:row>
      <xdr:rowOff>19050</xdr:rowOff>
    </xdr:from>
    <xdr:to>
      <xdr:col>11</xdr:col>
      <xdr:colOff>238125</xdr:colOff>
      <xdr:row>2</xdr:row>
      <xdr:rowOff>285750</xdr:rowOff>
    </xdr:to>
    <xdr:sp macro="[0]!CltJour">
      <xdr:nvSpPr>
        <xdr:cNvPr id="3" name="WordArt 6"/>
        <xdr:cNvSpPr>
          <a:spLocks/>
        </xdr:cNvSpPr>
      </xdr:nvSpPr>
      <xdr:spPr>
        <a:xfrm>
          <a:off x="6524625" y="876300"/>
          <a:ext cx="20669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 Journée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2</xdr:row>
      <xdr:rowOff>57150</xdr:rowOff>
    </xdr:from>
    <xdr:to>
      <xdr:col>6</xdr:col>
      <xdr:colOff>0</xdr:colOff>
      <xdr:row>2</xdr:row>
      <xdr:rowOff>266700</xdr:rowOff>
    </xdr:to>
    <xdr:sp macro="[0]!cal_pts">
      <xdr:nvSpPr>
        <xdr:cNvPr id="1" name="WordArt 2"/>
        <xdr:cNvSpPr>
          <a:spLocks/>
        </xdr:cNvSpPr>
      </xdr:nvSpPr>
      <xdr:spPr>
        <a:xfrm>
          <a:off x="4438650" y="914400"/>
          <a:ext cx="15144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Calcul Points</a:t>
          </a:r>
        </a:p>
      </xdr:txBody>
    </xdr:sp>
    <xdr:clientData/>
  </xdr:twoCellAnchor>
  <xdr:twoCellAnchor>
    <xdr:from>
      <xdr:col>0</xdr:col>
      <xdr:colOff>57150</xdr:colOff>
      <xdr:row>2</xdr:row>
      <xdr:rowOff>19050</xdr:rowOff>
    </xdr:from>
    <xdr:to>
      <xdr:col>4</xdr:col>
      <xdr:colOff>9525</xdr:colOff>
      <xdr:row>2</xdr:row>
      <xdr:rowOff>285750</xdr:rowOff>
    </xdr:to>
    <xdr:sp macro="[0]!Trialpha">
      <xdr:nvSpPr>
        <xdr:cNvPr id="2" name="WordArt 3"/>
        <xdr:cNvSpPr>
          <a:spLocks/>
        </xdr:cNvSpPr>
      </xdr:nvSpPr>
      <xdr:spPr>
        <a:xfrm>
          <a:off x="57150" y="876300"/>
          <a:ext cx="19431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  <xdr:twoCellAnchor>
    <xdr:from>
      <xdr:col>7</xdr:col>
      <xdr:colOff>66675</xdr:colOff>
      <xdr:row>2</xdr:row>
      <xdr:rowOff>0</xdr:rowOff>
    </xdr:from>
    <xdr:to>
      <xdr:col>11</xdr:col>
      <xdr:colOff>247650</xdr:colOff>
      <xdr:row>2</xdr:row>
      <xdr:rowOff>266700</xdr:rowOff>
    </xdr:to>
    <xdr:sp macro="[0]!CltJour">
      <xdr:nvSpPr>
        <xdr:cNvPr id="3" name="WordArt 6"/>
        <xdr:cNvSpPr>
          <a:spLocks/>
        </xdr:cNvSpPr>
      </xdr:nvSpPr>
      <xdr:spPr>
        <a:xfrm>
          <a:off x="6486525" y="857250"/>
          <a:ext cx="204787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 Journée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2</xdr:row>
      <xdr:rowOff>57150</xdr:rowOff>
    </xdr:from>
    <xdr:to>
      <xdr:col>6</xdr:col>
      <xdr:colOff>0</xdr:colOff>
      <xdr:row>2</xdr:row>
      <xdr:rowOff>266700</xdr:rowOff>
    </xdr:to>
    <xdr:sp macro="[0]!cal_pts">
      <xdr:nvSpPr>
        <xdr:cNvPr id="1" name="WordArt 2"/>
        <xdr:cNvSpPr>
          <a:spLocks/>
        </xdr:cNvSpPr>
      </xdr:nvSpPr>
      <xdr:spPr>
        <a:xfrm>
          <a:off x="4438650" y="914400"/>
          <a:ext cx="15144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Calcul Points</a:t>
          </a:r>
        </a:p>
      </xdr:txBody>
    </xdr:sp>
    <xdr:clientData/>
  </xdr:twoCellAnchor>
  <xdr:twoCellAnchor>
    <xdr:from>
      <xdr:col>0</xdr:col>
      <xdr:colOff>57150</xdr:colOff>
      <xdr:row>2</xdr:row>
      <xdr:rowOff>19050</xdr:rowOff>
    </xdr:from>
    <xdr:to>
      <xdr:col>4</xdr:col>
      <xdr:colOff>9525</xdr:colOff>
      <xdr:row>2</xdr:row>
      <xdr:rowOff>285750</xdr:rowOff>
    </xdr:to>
    <xdr:sp macro="[0]!Trialpha">
      <xdr:nvSpPr>
        <xdr:cNvPr id="2" name="WordArt 3"/>
        <xdr:cNvSpPr>
          <a:spLocks/>
        </xdr:cNvSpPr>
      </xdr:nvSpPr>
      <xdr:spPr>
        <a:xfrm>
          <a:off x="57150" y="876300"/>
          <a:ext cx="19431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  <xdr:twoCellAnchor>
    <xdr:from>
      <xdr:col>7</xdr:col>
      <xdr:colOff>47625</xdr:colOff>
      <xdr:row>2</xdr:row>
      <xdr:rowOff>19050</xdr:rowOff>
    </xdr:from>
    <xdr:to>
      <xdr:col>11</xdr:col>
      <xdr:colOff>228600</xdr:colOff>
      <xdr:row>2</xdr:row>
      <xdr:rowOff>285750</xdr:rowOff>
    </xdr:to>
    <xdr:sp macro="[0]!CltJour">
      <xdr:nvSpPr>
        <xdr:cNvPr id="3" name="WordArt 6"/>
        <xdr:cNvSpPr>
          <a:spLocks/>
        </xdr:cNvSpPr>
      </xdr:nvSpPr>
      <xdr:spPr>
        <a:xfrm>
          <a:off x="6467475" y="876300"/>
          <a:ext cx="204787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 Journée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2</xdr:row>
      <xdr:rowOff>57150</xdr:rowOff>
    </xdr:from>
    <xdr:to>
      <xdr:col>6</xdr:col>
      <xdr:colOff>0</xdr:colOff>
      <xdr:row>2</xdr:row>
      <xdr:rowOff>266700</xdr:rowOff>
    </xdr:to>
    <xdr:sp macro="[0]!cal_pts">
      <xdr:nvSpPr>
        <xdr:cNvPr id="1" name="WordArt 2"/>
        <xdr:cNvSpPr>
          <a:spLocks/>
        </xdr:cNvSpPr>
      </xdr:nvSpPr>
      <xdr:spPr>
        <a:xfrm>
          <a:off x="4438650" y="914400"/>
          <a:ext cx="15144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Calcul Points</a:t>
          </a:r>
        </a:p>
      </xdr:txBody>
    </xdr:sp>
    <xdr:clientData/>
  </xdr:twoCellAnchor>
  <xdr:twoCellAnchor>
    <xdr:from>
      <xdr:col>0</xdr:col>
      <xdr:colOff>57150</xdr:colOff>
      <xdr:row>2</xdr:row>
      <xdr:rowOff>19050</xdr:rowOff>
    </xdr:from>
    <xdr:to>
      <xdr:col>4</xdr:col>
      <xdr:colOff>9525</xdr:colOff>
      <xdr:row>2</xdr:row>
      <xdr:rowOff>285750</xdr:rowOff>
    </xdr:to>
    <xdr:sp macro="[0]!Trialpha">
      <xdr:nvSpPr>
        <xdr:cNvPr id="2" name="WordArt 3"/>
        <xdr:cNvSpPr>
          <a:spLocks/>
        </xdr:cNvSpPr>
      </xdr:nvSpPr>
      <xdr:spPr>
        <a:xfrm>
          <a:off x="57150" y="876300"/>
          <a:ext cx="19431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219075</xdr:colOff>
      <xdr:row>2</xdr:row>
      <xdr:rowOff>285750</xdr:rowOff>
    </xdr:to>
    <xdr:sp macro="[0]!CltJour">
      <xdr:nvSpPr>
        <xdr:cNvPr id="3" name="WordArt 6"/>
        <xdr:cNvSpPr>
          <a:spLocks/>
        </xdr:cNvSpPr>
      </xdr:nvSpPr>
      <xdr:spPr>
        <a:xfrm>
          <a:off x="6448425" y="876300"/>
          <a:ext cx="20574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 Journée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2</xdr:row>
      <xdr:rowOff>57150</xdr:rowOff>
    </xdr:from>
    <xdr:to>
      <xdr:col>6</xdr:col>
      <xdr:colOff>0</xdr:colOff>
      <xdr:row>2</xdr:row>
      <xdr:rowOff>266700</xdr:rowOff>
    </xdr:to>
    <xdr:sp macro="[0]!cal_pts">
      <xdr:nvSpPr>
        <xdr:cNvPr id="1" name="WordArt 2"/>
        <xdr:cNvSpPr>
          <a:spLocks/>
        </xdr:cNvSpPr>
      </xdr:nvSpPr>
      <xdr:spPr>
        <a:xfrm>
          <a:off x="4438650" y="914400"/>
          <a:ext cx="15144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Calcul Points</a:t>
          </a:r>
        </a:p>
      </xdr:txBody>
    </xdr:sp>
    <xdr:clientData/>
  </xdr:twoCellAnchor>
  <xdr:twoCellAnchor>
    <xdr:from>
      <xdr:col>0</xdr:col>
      <xdr:colOff>57150</xdr:colOff>
      <xdr:row>2</xdr:row>
      <xdr:rowOff>19050</xdr:rowOff>
    </xdr:from>
    <xdr:to>
      <xdr:col>4</xdr:col>
      <xdr:colOff>9525</xdr:colOff>
      <xdr:row>2</xdr:row>
      <xdr:rowOff>285750</xdr:rowOff>
    </xdr:to>
    <xdr:sp macro="[0]!Trialpha">
      <xdr:nvSpPr>
        <xdr:cNvPr id="2" name="WordArt 3"/>
        <xdr:cNvSpPr>
          <a:spLocks/>
        </xdr:cNvSpPr>
      </xdr:nvSpPr>
      <xdr:spPr>
        <a:xfrm>
          <a:off x="57150" y="876300"/>
          <a:ext cx="19431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Tri alphabétique</a:t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219075</xdr:colOff>
      <xdr:row>2</xdr:row>
      <xdr:rowOff>285750</xdr:rowOff>
    </xdr:to>
    <xdr:sp macro="[0]!CltJour">
      <xdr:nvSpPr>
        <xdr:cNvPr id="3" name="WordArt 6"/>
        <xdr:cNvSpPr>
          <a:spLocks/>
        </xdr:cNvSpPr>
      </xdr:nvSpPr>
      <xdr:spPr>
        <a:xfrm>
          <a:off x="6448425" y="876300"/>
          <a:ext cx="205740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Classement Journée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9</xdr:col>
      <xdr:colOff>57150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675" y="0"/>
          <a:ext cx="12801600" cy="0"/>
        </a:xfrm>
        <a:prstGeom prst="rect">
          <a:avLst/>
        </a:prstGeom>
        <a:solidFill>
          <a:srgbClr val="C0C0C0">
            <a:alpha val="6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73152" rIns="91440" bIns="73152" anchor="ctr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 LO LE 19 JANVIER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7</xdr:row>
      <xdr:rowOff>171450</xdr:rowOff>
    </xdr:from>
    <xdr:to>
      <xdr:col>11</xdr:col>
      <xdr:colOff>19050</xdr:colOff>
      <xdr:row>7</xdr:row>
      <xdr:rowOff>400050</xdr:rowOff>
    </xdr:to>
    <xdr:sp macro="[0]!refresh">
      <xdr:nvSpPr>
        <xdr:cNvPr id="1" name="WordArt 1"/>
        <xdr:cNvSpPr>
          <a:spLocks/>
        </xdr:cNvSpPr>
      </xdr:nvSpPr>
      <xdr:spPr>
        <a:xfrm>
          <a:off x="6400800" y="2419350"/>
          <a:ext cx="62865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Refresh</a:t>
          </a:r>
        </a:p>
      </xdr:txBody>
    </xdr:sp>
    <xdr:clientData fPrintsWithSheet="0"/>
  </xdr:twoCellAnchor>
  <xdr:twoCellAnchor>
    <xdr:from>
      <xdr:col>4</xdr:col>
      <xdr:colOff>304800</xdr:colOff>
      <xdr:row>19</xdr:row>
      <xdr:rowOff>142875</xdr:rowOff>
    </xdr:from>
    <xdr:to>
      <xdr:col>9</xdr:col>
      <xdr:colOff>142875</xdr:colOff>
      <xdr:row>21</xdr:row>
      <xdr:rowOff>38100</xdr:rowOff>
    </xdr:to>
    <xdr:sp>
      <xdr:nvSpPr>
        <xdr:cNvPr id="2" name="WordArt 28"/>
        <xdr:cNvSpPr>
          <a:spLocks/>
        </xdr:cNvSpPr>
      </xdr:nvSpPr>
      <xdr:spPr>
        <a:xfrm>
          <a:off x="2733675" y="7181850"/>
          <a:ext cx="2990850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Arbitre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66fichs\USERS\DONNEES\PERSO\BCC\LIGUE\DECLIGUE\HISTO\LS3_97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3_9798"/>
    </sheetNames>
    <definedNames>
      <definedName name="Classement_alpha"/>
      <definedName name="Classement_i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AA72"/>
  <sheetViews>
    <sheetView zoomScalePageLayoutView="0" workbookViewId="0" topLeftCell="A6">
      <selection activeCell="A12" sqref="A12"/>
    </sheetView>
  </sheetViews>
  <sheetFormatPr defaultColWidth="11.421875" defaultRowHeight="12.75"/>
  <cols>
    <col min="1" max="1" width="11.140625" style="0" bestFit="1" customWidth="1"/>
    <col min="2" max="2" width="3.7109375" style="0" bestFit="1" customWidth="1"/>
    <col min="3" max="3" width="4.00390625" style="0" bestFit="1" customWidth="1"/>
    <col min="4" max="4" width="4.7109375" style="0" bestFit="1" customWidth="1"/>
    <col min="5" max="5" width="3.140625" style="0" bestFit="1" customWidth="1"/>
    <col min="6" max="6" width="8.140625" style="0" bestFit="1" customWidth="1"/>
    <col min="7" max="7" width="2.28125" style="0" bestFit="1" customWidth="1"/>
    <col min="8" max="8" width="3.7109375" style="0" bestFit="1" customWidth="1"/>
    <col min="9" max="9" width="2.140625" style="0" bestFit="1" customWidth="1"/>
    <col min="10" max="10" width="3.00390625" style="0" bestFit="1" customWidth="1"/>
    <col min="11" max="11" width="3.8515625" style="0" bestFit="1" customWidth="1"/>
    <col min="12" max="12" width="4.00390625" style="0" bestFit="1" customWidth="1"/>
    <col min="13" max="13" width="24.7109375" style="13" customWidth="1"/>
    <col min="14" max="14" width="4.28125" style="14" bestFit="1" customWidth="1"/>
    <col min="15" max="15" width="5.28125" style="14" bestFit="1" customWidth="1"/>
    <col min="16" max="16" width="33.57421875" style="13" bestFit="1" customWidth="1"/>
    <col min="17" max="17" width="6.140625" style="0" bestFit="1" customWidth="1"/>
    <col min="18" max="18" width="4.140625" style="0" bestFit="1" customWidth="1"/>
    <col min="19" max="19" width="6.57421875" style="0" bestFit="1" customWidth="1"/>
    <col min="20" max="20" width="6.140625" style="0" bestFit="1" customWidth="1"/>
    <col min="21" max="21" width="4.140625" style="0" bestFit="1" customWidth="1"/>
    <col min="22" max="22" width="6.57421875" style="0" bestFit="1" customWidth="1"/>
    <col min="23" max="23" width="7.00390625" style="0" bestFit="1" customWidth="1"/>
    <col min="24" max="24" width="4.140625" style="0" bestFit="1" customWidth="1"/>
    <col min="25" max="25" width="6.57421875" style="0" bestFit="1" customWidth="1"/>
  </cols>
  <sheetData>
    <row r="1" spans="1:25" ht="12.75">
      <c r="A1" s="9"/>
      <c r="B1" s="7" t="s">
        <v>12</v>
      </c>
      <c r="C1" s="8" t="s">
        <v>13</v>
      </c>
      <c r="D1" s="8" t="s">
        <v>14</v>
      </c>
      <c r="E1" s="9" t="s">
        <v>15</v>
      </c>
      <c r="F1" s="9" t="s">
        <v>16</v>
      </c>
      <c r="G1" s="9" t="s">
        <v>17</v>
      </c>
      <c r="H1" s="9" t="s">
        <v>18</v>
      </c>
      <c r="I1" s="9" t="s">
        <v>19</v>
      </c>
      <c r="J1" s="9" t="s">
        <v>20</v>
      </c>
      <c r="K1" s="9" t="s">
        <v>21</v>
      </c>
      <c r="L1" s="9" t="s">
        <v>22</v>
      </c>
      <c r="M1" s="9" t="s">
        <v>23</v>
      </c>
      <c r="N1" s="10" t="s">
        <v>24</v>
      </c>
      <c r="O1" s="10" t="s">
        <v>25</v>
      </c>
      <c r="P1" s="9" t="s">
        <v>0</v>
      </c>
      <c r="Q1" s="11" t="s">
        <v>26</v>
      </c>
      <c r="R1" s="11" t="s">
        <v>27</v>
      </c>
      <c r="S1" s="11" t="s">
        <v>28</v>
      </c>
      <c r="T1" s="11" t="s">
        <v>29</v>
      </c>
      <c r="U1" s="11" t="s">
        <v>30</v>
      </c>
      <c r="V1" s="11" t="s">
        <v>31</v>
      </c>
      <c r="W1" s="11" t="s">
        <v>32</v>
      </c>
      <c r="X1" s="11" t="s">
        <v>33</v>
      </c>
      <c r="Y1" s="12" t="s">
        <v>34</v>
      </c>
    </row>
    <row r="2" spans="1:27" ht="12.75">
      <c r="A2" s="140" t="str">
        <f>CONCATENATE(Z2," ",AA2)</f>
        <v>18 113439</v>
      </c>
      <c r="B2" s="141" t="s">
        <v>187</v>
      </c>
      <c r="C2" s="142" t="s">
        <v>184</v>
      </c>
      <c r="D2" s="142">
        <v>4</v>
      </c>
      <c r="E2" s="143">
        <v>18</v>
      </c>
      <c r="F2" s="143" t="s">
        <v>288</v>
      </c>
      <c r="G2" s="142" t="s">
        <v>35</v>
      </c>
      <c r="H2" s="142" t="s">
        <v>127</v>
      </c>
      <c r="I2" s="142"/>
      <c r="J2" s="142"/>
      <c r="K2" s="142"/>
      <c r="L2" s="142" t="s">
        <v>38</v>
      </c>
      <c r="M2" s="144" t="s">
        <v>287</v>
      </c>
      <c r="N2" s="145"/>
      <c r="O2" s="145"/>
      <c r="P2" s="144" t="s">
        <v>43</v>
      </c>
      <c r="Q2" s="73"/>
      <c r="R2" s="73"/>
      <c r="S2" s="73"/>
      <c r="T2" s="73"/>
      <c r="U2" s="73"/>
      <c r="V2" s="73"/>
      <c r="W2" s="73"/>
      <c r="X2" s="73"/>
      <c r="Y2" s="75"/>
      <c r="Z2">
        <f aca="true" t="shared" si="0" ref="Z2:AA4">E2*1</f>
        <v>18</v>
      </c>
      <c r="AA2">
        <f t="shared" si="0"/>
        <v>113439</v>
      </c>
    </row>
    <row r="3" spans="1:27" ht="12.75">
      <c r="A3" s="140" t="str">
        <f>CONCATENATE(Z3," ",AA3)</f>
        <v>18 113922</v>
      </c>
      <c r="B3" s="141" t="s">
        <v>187</v>
      </c>
      <c r="C3" s="142" t="s">
        <v>180</v>
      </c>
      <c r="D3" s="142">
        <v>475</v>
      </c>
      <c r="E3" s="143" t="s">
        <v>295</v>
      </c>
      <c r="F3" s="143" t="s">
        <v>307</v>
      </c>
      <c r="G3" s="142" t="s">
        <v>35</v>
      </c>
      <c r="H3" s="142" t="s">
        <v>127</v>
      </c>
      <c r="I3" s="142"/>
      <c r="J3" s="142"/>
      <c r="K3" s="142" t="s">
        <v>308</v>
      </c>
      <c r="L3" s="142" t="s">
        <v>38</v>
      </c>
      <c r="M3" s="144" t="s">
        <v>309</v>
      </c>
      <c r="N3" s="145">
        <v>189</v>
      </c>
      <c r="O3" s="145">
        <v>21</v>
      </c>
      <c r="P3" s="144" t="s">
        <v>40</v>
      </c>
      <c r="Q3" s="73"/>
      <c r="R3" s="73"/>
      <c r="S3" s="73"/>
      <c r="T3" s="73"/>
      <c r="U3" s="73"/>
      <c r="V3" s="73"/>
      <c r="W3" s="73"/>
      <c r="X3" s="73"/>
      <c r="Y3" s="75"/>
      <c r="Z3">
        <f t="shared" si="0"/>
        <v>18</v>
      </c>
      <c r="AA3">
        <f t="shared" si="0"/>
        <v>113922</v>
      </c>
    </row>
    <row r="4" spans="1:27" ht="12.75">
      <c r="A4" s="78" t="str">
        <f>CONCATENATE(Z4," ",AA4)</f>
        <v>10 100995</v>
      </c>
      <c r="B4" s="72" t="s">
        <v>179</v>
      </c>
      <c r="C4" s="73" t="s">
        <v>180</v>
      </c>
      <c r="D4" s="73">
        <v>476</v>
      </c>
      <c r="E4" s="76" t="s">
        <v>181</v>
      </c>
      <c r="F4" s="77" t="s">
        <v>182</v>
      </c>
      <c r="G4" s="73" t="s">
        <v>38</v>
      </c>
      <c r="H4" s="73" t="s">
        <v>127</v>
      </c>
      <c r="I4" s="73"/>
      <c r="J4" s="73" t="s">
        <v>183</v>
      </c>
      <c r="K4" s="73"/>
      <c r="L4" s="73" t="s">
        <v>38</v>
      </c>
      <c r="M4" s="74" t="s">
        <v>64</v>
      </c>
      <c r="N4" s="50">
        <v>150</v>
      </c>
      <c r="O4" s="50">
        <v>49</v>
      </c>
      <c r="P4" s="74" t="s">
        <v>44</v>
      </c>
      <c r="Q4" s="73">
        <v>4657</v>
      </c>
      <c r="R4" s="73">
        <v>31</v>
      </c>
      <c r="S4" s="73">
        <v>150.23</v>
      </c>
      <c r="T4" s="73"/>
      <c r="U4" s="73"/>
      <c r="V4" s="73"/>
      <c r="W4" s="73">
        <v>4657</v>
      </c>
      <c r="X4" s="73">
        <v>31</v>
      </c>
      <c r="Y4" s="75">
        <v>150.23</v>
      </c>
      <c r="Z4">
        <f t="shared" si="0"/>
        <v>10</v>
      </c>
      <c r="AA4">
        <f t="shared" si="0"/>
        <v>100995</v>
      </c>
    </row>
    <row r="5" spans="1:27" ht="12.75">
      <c r="A5" s="78" t="str">
        <f aca="true" t="shared" si="1" ref="A5:A72">CONCATENATE(Z5," ",AA5)</f>
        <v>17 112893</v>
      </c>
      <c r="B5" s="72" t="s">
        <v>179</v>
      </c>
      <c r="C5" s="73" t="s">
        <v>184</v>
      </c>
      <c r="D5" s="73">
        <v>2</v>
      </c>
      <c r="E5" s="76" t="s">
        <v>185</v>
      </c>
      <c r="F5" s="76" t="s">
        <v>186</v>
      </c>
      <c r="G5" s="73" t="s">
        <v>35</v>
      </c>
      <c r="H5" s="73" t="s">
        <v>42</v>
      </c>
      <c r="I5" s="73"/>
      <c r="J5" s="73" t="s">
        <v>183</v>
      </c>
      <c r="K5" s="73"/>
      <c r="L5" s="73" t="s">
        <v>38</v>
      </c>
      <c r="M5" s="74" t="s">
        <v>155</v>
      </c>
      <c r="N5" s="50">
        <v>166</v>
      </c>
      <c r="O5" s="50">
        <v>37</v>
      </c>
      <c r="P5" s="74" t="s">
        <v>37</v>
      </c>
      <c r="Q5" s="73">
        <v>816</v>
      </c>
      <c r="R5" s="73">
        <v>6</v>
      </c>
      <c r="S5" s="73">
        <v>136</v>
      </c>
      <c r="T5" s="73"/>
      <c r="U5" s="73"/>
      <c r="V5" s="73"/>
      <c r="W5" s="73">
        <v>816</v>
      </c>
      <c r="X5" s="73">
        <v>6</v>
      </c>
      <c r="Y5" s="75">
        <v>136</v>
      </c>
      <c r="Z5">
        <f aca="true" t="shared" si="2" ref="Z5:Z72">E5*1</f>
        <v>17</v>
      </c>
      <c r="AA5">
        <f aca="true" t="shared" si="3" ref="AA5:AA72">F5*1</f>
        <v>112893</v>
      </c>
    </row>
    <row r="6" spans="1:27" ht="12.75">
      <c r="A6" s="78" t="str">
        <f t="shared" si="1"/>
        <v>17 112917</v>
      </c>
      <c r="B6" s="72" t="s">
        <v>187</v>
      </c>
      <c r="C6" s="73" t="s">
        <v>184</v>
      </c>
      <c r="D6" s="73">
        <v>2</v>
      </c>
      <c r="E6" s="76" t="s">
        <v>185</v>
      </c>
      <c r="F6" s="76" t="s">
        <v>188</v>
      </c>
      <c r="G6" s="73" t="s">
        <v>35</v>
      </c>
      <c r="H6" s="73" t="s">
        <v>127</v>
      </c>
      <c r="I6" s="73"/>
      <c r="J6" s="73"/>
      <c r="K6" s="73"/>
      <c r="L6" s="73" t="s">
        <v>38</v>
      </c>
      <c r="M6" s="74" t="s">
        <v>154</v>
      </c>
      <c r="N6" s="50">
        <v>152</v>
      </c>
      <c r="O6" s="50">
        <v>47</v>
      </c>
      <c r="P6" s="74" t="s">
        <v>37</v>
      </c>
      <c r="Q6" s="73">
        <v>1206</v>
      </c>
      <c r="R6" s="73">
        <v>11</v>
      </c>
      <c r="S6" s="73">
        <v>109.64</v>
      </c>
      <c r="T6" s="73"/>
      <c r="U6" s="73"/>
      <c r="V6" s="73"/>
      <c r="W6" s="73">
        <v>1206</v>
      </c>
      <c r="X6" s="73">
        <v>11</v>
      </c>
      <c r="Y6" s="75">
        <v>109.64</v>
      </c>
      <c r="Z6">
        <f t="shared" si="2"/>
        <v>17</v>
      </c>
      <c r="AA6">
        <f t="shared" si="3"/>
        <v>112917</v>
      </c>
    </row>
    <row r="7" spans="1:27" ht="12.75">
      <c r="A7" s="78" t="str">
        <f t="shared" si="1"/>
        <v>13 105130</v>
      </c>
      <c r="B7" s="72" t="s">
        <v>179</v>
      </c>
      <c r="C7" s="73" t="s">
        <v>184</v>
      </c>
      <c r="D7" s="73">
        <v>4</v>
      </c>
      <c r="E7" s="76" t="s">
        <v>189</v>
      </c>
      <c r="F7" s="76" t="s">
        <v>190</v>
      </c>
      <c r="G7" s="73" t="s">
        <v>35</v>
      </c>
      <c r="H7" s="73" t="s">
        <v>42</v>
      </c>
      <c r="I7" s="73"/>
      <c r="J7" s="73" t="s">
        <v>183</v>
      </c>
      <c r="K7" s="73"/>
      <c r="L7" s="73" t="s">
        <v>38</v>
      </c>
      <c r="M7" s="74" t="s">
        <v>89</v>
      </c>
      <c r="N7" s="50">
        <v>160</v>
      </c>
      <c r="O7" s="50">
        <v>42</v>
      </c>
      <c r="P7" s="74" t="s">
        <v>43</v>
      </c>
      <c r="Q7" s="73"/>
      <c r="R7" s="73"/>
      <c r="S7" s="73"/>
      <c r="T7" s="73"/>
      <c r="U7" s="73"/>
      <c r="V7" s="73"/>
      <c r="W7" s="73"/>
      <c r="X7" s="73"/>
      <c r="Y7" s="75"/>
      <c r="Z7">
        <f t="shared" si="2"/>
        <v>13</v>
      </c>
      <c r="AA7">
        <f t="shared" si="3"/>
        <v>105130</v>
      </c>
    </row>
    <row r="8" spans="1:27" ht="12.75">
      <c r="A8" s="78" t="str">
        <f t="shared" si="1"/>
        <v>14 106320</v>
      </c>
      <c r="B8" s="72" t="s">
        <v>179</v>
      </c>
      <c r="C8" s="73" t="s">
        <v>184</v>
      </c>
      <c r="D8" s="73">
        <v>4</v>
      </c>
      <c r="E8" s="76" t="s">
        <v>191</v>
      </c>
      <c r="F8" s="76" t="s">
        <v>192</v>
      </c>
      <c r="G8" s="73" t="s">
        <v>38</v>
      </c>
      <c r="H8" s="73" t="s">
        <v>41</v>
      </c>
      <c r="I8" s="73"/>
      <c r="J8" s="73" t="s">
        <v>183</v>
      </c>
      <c r="K8" s="73"/>
      <c r="L8" s="73" t="s">
        <v>38</v>
      </c>
      <c r="M8" s="74" t="s">
        <v>92</v>
      </c>
      <c r="N8" s="50">
        <v>125</v>
      </c>
      <c r="O8" s="50">
        <v>66</v>
      </c>
      <c r="P8" s="74" t="s">
        <v>43</v>
      </c>
      <c r="Q8" s="73"/>
      <c r="R8" s="73"/>
      <c r="S8" s="73"/>
      <c r="T8" s="73"/>
      <c r="U8" s="73"/>
      <c r="V8" s="73"/>
      <c r="W8" s="73"/>
      <c r="X8" s="73"/>
      <c r="Y8" s="75"/>
      <c r="Z8">
        <f t="shared" si="2"/>
        <v>14</v>
      </c>
      <c r="AA8">
        <f t="shared" si="3"/>
        <v>106320</v>
      </c>
    </row>
    <row r="9" spans="1:27" ht="12.75">
      <c r="A9" s="78" t="str">
        <f t="shared" si="1"/>
        <v>12 104433</v>
      </c>
      <c r="B9" s="72" t="s">
        <v>179</v>
      </c>
      <c r="C9" s="73" t="s">
        <v>180</v>
      </c>
      <c r="D9" s="73">
        <v>4</v>
      </c>
      <c r="E9" s="76" t="s">
        <v>117</v>
      </c>
      <c r="F9" s="76" t="s">
        <v>193</v>
      </c>
      <c r="G9" s="73" t="s">
        <v>35</v>
      </c>
      <c r="H9" s="73" t="s">
        <v>127</v>
      </c>
      <c r="I9" s="73"/>
      <c r="J9" s="73" t="s">
        <v>183</v>
      </c>
      <c r="K9" s="73"/>
      <c r="L9" s="73" t="s">
        <v>38</v>
      </c>
      <c r="M9" s="74" t="s">
        <v>72</v>
      </c>
      <c r="N9" s="50">
        <v>189</v>
      </c>
      <c r="O9" s="50">
        <v>21</v>
      </c>
      <c r="P9" s="74" t="s">
        <v>65</v>
      </c>
      <c r="Q9" s="73"/>
      <c r="R9" s="73"/>
      <c r="S9" s="73"/>
      <c r="T9" s="73"/>
      <c r="U9" s="73"/>
      <c r="V9" s="73"/>
      <c r="W9" s="73"/>
      <c r="X9" s="73"/>
      <c r="Y9" s="75"/>
      <c r="Z9">
        <f t="shared" si="2"/>
        <v>12</v>
      </c>
      <c r="AA9">
        <f t="shared" si="3"/>
        <v>104433</v>
      </c>
    </row>
    <row r="10" spans="1:27" ht="12.75">
      <c r="A10" s="78" t="str">
        <f t="shared" si="1"/>
        <v>15 107721</v>
      </c>
      <c r="B10" s="72" t="s">
        <v>179</v>
      </c>
      <c r="C10" s="73" t="s">
        <v>180</v>
      </c>
      <c r="D10" s="73">
        <v>475</v>
      </c>
      <c r="E10" s="76" t="s">
        <v>116</v>
      </c>
      <c r="F10" s="76" t="s">
        <v>194</v>
      </c>
      <c r="G10" s="73" t="s">
        <v>38</v>
      </c>
      <c r="H10" s="73" t="s">
        <v>127</v>
      </c>
      <c r="I10" s="73"/>
      <c r="J10" s="73" t="s">
        <v>183</v>
      </c>
      <c r="K10" s="73"/>
      <c r="L10" s="73" t="s">
        <v>38</v>
      </c>
      <c r="M10" s="74" t="s">
        <v>107</v>
      </c>
      <c r="N10" s="50">
        <v>174</v>
      </c>
      <c r="O10" s="50">
        <v>32</v>
      </c>
      <c r="P10" s="74" t="s">
        <v>40</v>
      </c>
      <c r="Q10" s="73"/>
      <c r="R10" s="73"/>
      <c r="S10" s="73"/>
      <c r="T10" s="73"/>
      <c r="U10" s="73"/>
      <c r="V10" s="73"/>
      <c r="W10" s="73"/>
      <c r="X10" s="73"/>
      <c r="Y10" s="75"/>
      <c r="Z10">
        <f t="shared" si="2"/>
        <v>15</v>
      </c>
      <c r="AA10">
        <f t="shared" si="3"/>
        <v>107721</v>
      </c>
    </row>
    <row r="11" spans="1:27" ht="12.75">
      <c r="A11" s="78" t="str">
        <f t="shared" si="1"/>
        <v>10 99570</v>
      </c>
      <c r="B11" s="72" t="s">
        <v>187</v>
      </c>
      <c r="C11" s="73" t="s">
        <v>184</v>
      </c>
      <c r="D11" s="73">
        <v>2</v>
      </c>
      <c r="E11" s="76" t="s">
        <v>181</v>
      </c>
      <c r="F11" s="76" t="s">
        <v>195</v>
      </c>
      <c r="G11" s="73" t="s">
        <v>35</v>
      </c>
      <c r="H11" s="73" t="s">
        <v>127</v>
      </c>
      <c r="I11" s="73"/>
      <c r="J11" s="73"/>
      <c r="K11" s="73"/>
      <c r="L11" s="73" t="s">
        <v>38</v>
      </c>
      <c r="M11" s="74" t="s">
        <v>58</v>
      </c>
      <c r="N11" s="50">
        <v>184</v>
      </c>
      <c r="O11" s="50">
        <v>25</v>
      </c>
      <c r="P11" s="74" t="s">
        <v>37</v>
      </c>
      <c r="Q11" s="73">
        <v>33789</v>
      </c>
      <c r="R11" s="73">
        <v>183</v>
      </c>
      <c r="S11" s="73">
        <v>184.64</v>
      </c>
      <c r="T11" s="73"/>
      <c r="U11" s="73"/>
      <c r="V11" s="73"/>
      <c r="W11" s="73">
        <v>33789</v>
      </c>
      <c r="X11" s="73">
        <v>183</v>
      </c>
      <c r="Y11" s="75">
        <v>184.64</v>
      </c>
      <c r="Z11">
        <f t="shared" si="2"/>
        <v>10</v>
      </c>
      <c r="AA11">
        <f t="shared" si="3"/>
        <v>99570</v>
      </c>
    </row>
    <row r="12" spans="1:27" ht="12.75">
      <c r="A12" s="157" t="str">
        <f t="shared" si="1"/>
        <v>18 114511</v>
      </c>
      <c r="B12" s="124" t="s">
        <v>187</v>
      </c>
      <c r="C12" s="126">
        <v>61</v>
      </c>
      <c r="D12" s="126"/>
      <c r="E12" s="126" t="s">
        <v>295</v>
      </c>
      <c r="F12" s="126" t="s">
        <v>322</v>
      </c>
      <c r="G12" s="126" t="s">
        <v>38</v>
      </c>
      <c r="H12" s="126" t="s">
        <v>42</v>
      </c>
      <c r="I12" s="126"/>
      <c r="J12" s="126"/>
      <c r="K12" s="126"/>
      <c r="L12" s="126" t="s">
        <v>38</v>
      </c>
      <c r="M12" s="127" t="s">
        <v>321</v>
      </c>
      <c r="N12" s="121"/>
      <c r="O12" s="121"/>
      <c r="P12" s="120" t="s">
        <v>37</v>
      </c>
      <c r="Q12" s="73"/>
      <c r="R12" s="73"/>
      <c r="S12" s="73"/>
      <c r="T12" s="73"/>
      <c r="U12" s="73"/>
      <c r="V12" s="73"/>
      <c r="W12" s="73"/>
      <c r="X12" s="73"/>
      <c r="Y12" s="75"/>
      <c r="Z12">
        <f t="shared" si="2"/>
        <v>18</v>
      </c>
      <c r="AA12">
        <f t="shared" si="3"/>
        <v>114511</v>
      </c>
    </row>
    <row r="13" spans="1:27" ht="12.75">
      <c r="A13" s="78" t="str">
        <f t="shared" si="1"/>
        <v>12 104424</v>
      </c>
      <c r="B13" s="72" t="s">
        <v>187</v>
      </c>
      <c r="C13" s="73" t="s">
        <v>191</v>
      </c>
      <c r="D13" s="73">
        <v>4</v>
      </c>
      <c r="E13" s="76" t="s">
        <v>117</v>
      </c>
      <c r="F13" s="76" t="s">
        <v>196</v>
      </c>
      <c r="G13" s="73" t="s">
        <v>38</v>
      </c>
      <c r="H13" s="73" t="s">
        <v>127</v>
      </c>
      <c r="I13" s="73"/>
      <c r="J13" s="73"/>
      <c r="K13" s="73"/>
      <c r="L13" s="73" t="s">
        <v>38</v>
      </c>
      <c r="M13" s="74" t="s">
        <v>73</v>
      </c>
      <c r="N13" s="50">
        <v>162</v>
      </c>
      <c r="O13" s="50">
        <v>40</v>
      </c>
      <c r="P13" s="74" t="s">
        <v>59</v>
      </c>
      <c r="Q13" s="73">
        <v>30642</v>
      </c>
      <c r="R13" s="73">
        <v>188</v>
      </c>
      <c r="S13" s="73">
        <v>162.99</v>
      </c>
      <c r="T13" s="73"/>
      <c r="U13" s="73"/>
      <c r="V13" s="73"/>
      <c r="W13" s="73">
        <v>30642</v>
      </c>
      <c r="X13" s="73">
        <v>188</v>
      </c>
      <c r="Y13" s="75">
        <v>162.99</v>
      </c>
      <c r="Z13">
        <f t="shared" si="2"/>
        <v>12</v>
      </c>
      <c r="AA13">
        <f t="shared" si="3"/>
        <v>104424</v>
      </c>
    </row>
    <row r="14" spans="1:27" ht="12.75">
      <c r="A14" s="78" t="str">
        <f t="shared" si="1"/>
        <v>16 109596</v>
      </c>
      <c r="B14" s="72" t="s">
        <v>187</v>
      </c>
      <c r="C14" s="73" t="s">
        <v>191</v>
      </c>
      <c r="D14" s="73">
        <v>4</v>
      </c>
      <c r="E14" s="76" t="s">
        <v>197</v>
      </c>
      <c r="F14" s="76" t="s">
        <v>198</v>
      </c>
      <c r="G14" s="73" t="s">
        <v>35</v>
      </c>
      <c r="H14" s="73" t="s">
        <v>91</v>
      </c>
      <c r="I14" s="73"/>
      <c r="J14" s="73"/>
      <c r="K14" s="73"/>
      <c r="L14" s="73" t="s">
        <v>38</v>
      </c>
      <c r="M14" s="74" t="s">
        <v>108</v>
      </c>
      <c r="N14" s="50">
        <v>66</v>
      </c>
      <c r="O14" s="50">
        <v>80</v>
      </c>
      <c r="P14" s="74" t="s">
        <v>59</v>
      </c>
      <c r="Q14" s="73">
        <v>929</v>
      </c>
      <c r="R14" s="73">
        <v>14</v>
      </c>
      <c r="S14" s="73">
        <v>66.36</v>
      </c>
      <c r="T14" s="73"/>
      <c r="U14" s="73"/>
      <c r="V14" s="73"/>
      <c r="W14" s="73">
        <v>929</v>
      </c>
      <c r="X14" s="73">
        <v>14</v>
      </c>
      <c r="Y14" s="75">
        <v>66.36</v>
      </c>
      <c r="Z14">
        <f t="shared" si="2"/>
        <v>16</v>
      </c>
      <c r="AA14">
        <f t="shared" si="3"/>
        <v>109596</v>
      </c>
    </row>
    <row r="15" spans="1:27" ht="12.75">
      <c r="A15" s="157" t="str">
        <f t="shared" si="1"/>
        <v>18 113598</v>
      </c>
      <c r="B15" s="124" t="s">
        <v>187</v>
      </c>
      <c r="C15" s="125" t="s">
        <v>184</v>
      </c>
      <c r="D15" s="125">
        <v>4</v>
      </c>
      <c r="E15" s="158" t="s">
        <v>295</v>
      </c>
      <c r="F15" s="158" t="s">
        <v>304</v>
      </c>
      <c r="G15" s="125" t="s">
        <v>35</v>
      </c>
      <c r="H15" s="125" t="s">
        <v>127</v>
      </c>
      <c r="I15" s="125" t="s">
        <v>19</v>
      </c>
      <c r="J15" s="125"/>
      <c r="K15" s="125"/>
      <c r="L15" s="125" t="s">
        <v>38</v>
      </c>
      <c r="M15" s="127" t="s">
        <v>305</v>
      </c>
      <c r="N15" s="121">
        <v>150</v>
      </c>
      <c r="O15" s="121">
        <v>49</v>
      </c>
      <c r="P15" s="120" t="s">
        <v>43</v>
      </c>
      <c r="Q15" s="73"/>
      <c r="R15" s="73"/>
      <c r="S15" s="73"/>
      <c r="T15" s="73"/>
      <c r="U15" s="73"/>
      <c r="V15" s="73"/>
      <c r="W15" s="73"/>
      <c r="X15" s="73"/>
      <c r="Y15" s="75"/>
      <c r="Z15">
        <f>E15*1</f>
        <v>18</v>
      </c>
      <c r="AA15">
        <f>F15*1</f>
        <v>113598</v>
      </c>
    </row>
    <row r="16" spans="1:27" ht="12.75">
      <c r="A16" s="78" t="str">
        <f t="shared" si="1"/>
        <v>16 109001</v>
      </c>
      <c r="B16" s="72" t="s">
        <v>179</v>
      </c>
      <c r="C16" s="73" t="s">
        <v>180</v>
      </c>
      <c r="D16" s="73">
        <v>475</v>
      </c>
      <c r="E16" s="76" t="s">
        <v>197</v>
      </c>
      <c r="F16" s="76" t="s">
        <v>199</v>
      </c>
      <c r="G16" s="73" t="s">
        <v>38</v>
      </c>
      <c r="H16" s="73" t="s">
        <v>127</v>
      </c>
      <c r="I16" s="73"/>
      <c r="J16" s="73" t="s">
        <v>183</v>
      </c>
      <c r="K16" s="73"/>
      <c r="L16" s="73" t="s">
        <v>38</v>
      </c>
      <c r="M16" s="74" t="s">
        <v>109</v>
      </c>
      <c r="N16" s="50">
        <v>130</v>
      </c>
      <c r="O16" s="50">
        <v>63</v>
      </c>
      <c r="P16" s="74" t="s">
        <v>40</v>
      </c>
      <c r="Q16" s="73">
        <v>1036</v>
      </c>
      <c r="R16" s="73">
        <v>12</v>
      </c>
      <c r="S16" s="73">
        <v>86.33</v>
      </c>
      <c r="T16" s="73"/>
      <c r="U16" s="73"/>
      <c r="V16" s="73"/>
      <c r="W16" s="73">
        <v>1036</v>
      </c>
      <c r="X16" s="73">
        <v>12</v>
      </c>
      <c r="Y16" s="75">
        <v>86.33</v>
      </c>
      <c r="Z16">
        <f t="shared" si="2"/>
        <v>16</v>
      </c>
      <c r="AA16">
        <f t="shared" si="3"/>
        <v>109001</v>
      </c>
    </row>
    <row r="17" spans="1:27" ht="12.75">
      <c r="A17" s="78" t="str">
        <f t="shared" si="1"/>
        <v>14 106475</v>
      </c>
      <c r="B17" s="72" t="s">
        <v>187</v>
      </c>
      <c r="C17" s="73" t="s">
        <v>180</v>
      </c>
      <c r="D17" s="73">
        <v>4</v>
      </c>
      <c r="E17" s="76" t="s">
        <v>191</v>
      </c>
      <c r="F17" s="76" t="s">
        <v>200</v>
      </c>
      <c r="G17" s="73" t="s">
        <v>38</v>
      </c>
      <c r="H17" s="73" t="s">
        <v>42</v>
      </c>
      <c r="I17" s="73"/>
      <c r="J17" s="73"/>
      <c r="K17" s="73"/>
      <c r="L17" s="73" t="s">
        <v>38</v>
      </c>
      <c r="M17" s="74" t="s">
        <v>99</v>
      </c>
      <c r="N17" s="50">
        <v>132</v>
      </c>
      <c r="O17" s="50">
        <v>61</v>
      </c>
      <c r="P17" s="74" t="s">
        <v>65</v>
      </c>
      <c r="Q17" s="73">
        <v>8357</v>
      </c>
      <c r="R17" s="73">
        <v>63</v>
      </c>
      <c r="S17" s="73">
        <v>132.65</v>
      </c>
      <c r="T17" s="73"/>
      <c r="U17" s="73"/>
      <c r="V17" s="73"/>
      <c r="W17" s="73">
        <v>8357</v>
      </c>
      <c r="X17" s="73">
        <v>63</v>
      </c>
      <c r="Y17" s="75">
        <v>132.65</v>
      </c>
      <c r="Z17">
        <f t="shared" si="2"/>
        <v>14</v>
      </c>
      <c r="AA17">
        <f t="shared" si="3"/>
        <v>106475</v>
      </c>
    </row>
    <row r="18" spans="1:27" ht="12.75">
      <c r="A18" s="78" t="str">
        <f t="shared" si="1"/>
        <v>16 109016</v>
      </c>
      <c r="B18" s="72" t="s">
        <v>179</v>
      </c>
      <c r="C18" s="73" t="s">
        <v>184</v>
      </c>
      <c r="D18" s="73">
        <v>4</v>
      </c>
      <c r="E18" s="76" t="s">
        <v>197</v>
      </c>
      <c r="F18" s="76" t="s">
        <v>201</v>
      </c>
      <c r="G18" s="73" t="s">
        <v>35</v>
      </c>
      <c r="H18" s="73" t="s">
        <v>41</v>
      </c>
      <c r="I18" s="73"/>
      <c r="J18" s="73" t="s">
        <v>183</v>
      </c>
      <c r="K18" s="73"/>
      <c r="L18" s="73" t="s">
        <v>38</v>
      </c>
      <c r="M18" s="74" t="s">
        <v>110</v>
      </c>
      <c r="N18" s="50">
        <v>98</v>
      </c>
      <c r="O18" s="50">
        <v>80</v>
      </c>
      <c r="P18" s="74" t="s">
        <v>43</v>
      </c>
      <c r="Q18" s="73">
        <v>3143</v>
      </c>
      <c r="R18" s="73">
        <v>32</v>
      </c>
      <c r="S18" s="73">
        <v>98.22</v>
      </c>
      <c r="T18" s="73">
        <v>325</v>
      </c>
      <c r="U18" s="73">
        <v>3</v>
      </c>
      <c r="V18" s="73">
        <v>108.33</v>
      </c>
      <c r="W18" s="73">
        <v>3468</v>
      </c>
      <c r="X18" s="73">
        <v>35</v>
      </c>
      <c r="Y18" s="75">
        <v>99.09</v>
      </c>
      <c r="Z18">
        <f t="shared" si="2"/>
        <v>16</v>
      </c>
      <c r="AA18">
        <f t="shared" si="3"/>
        <v>109016</v>
      </c>
    </row>
    <row r="19" spans="1:27" ht="12.75">
      <c r="A19" s="78" t="str">
        <f t="shared" si="1"/>
        <v>10 99983</v>
      </c>
      <c r="B19" s="72" t="s">
        <v>187</v>
      </c>
      <c r="C19" s="73" t="s">
        <v>180</v>
      </c>
      <c r="D19" s="73">
        <v>235</v>
      </c>
      <c r="E19" s="76" t="s">
        <v>181</v>
      </c>
      <c r="F19" s="76" t="s">
        <v>202</v>
      </c>
      <c r="G19" s="73" t="s">
        <v>38</v>
      </c>
      <c r="H19" s="73" t="s">
        <v>127</v>
      </c>
      <c r="I19" s="73"/>
      <c r="J19" s="73" t="s">
        <v>20</v>
      </c>
      <c r="K19" s="73"/>
      <c r="L19" s="73" t="s">
        <v>38</v>
      </c>
      <c r="M19" s="74" t="s">
        <v>60</v>
      </c>
      <c r="N19" s="50">
        <v>160</v>
      </c>
      <c r="O19" s="50">
        <v>42</v>
      </c>
      <c r="P19" s="74" t="s">
        <v>36</v>
      </c>
      <c r="Q19" s="73">
        <v>25820</v>
      </c>
      <c r="R19" s="73">
        <v>161</v>
      </c>
      <c r="S19" s="73">
        <v>160.37</v>
      </c>
      <c r="T19" s="73"/>
      <c r="U19" s="73"/>
      <c r="V19" s="73"/>
      <c r="W19" s="73">
        <v>25820</v>
      </c>
      <c r="X19" s="73">
        <v>161</v>
      </c>
      <c r="Y19" s="75">
        <v>160.37</v>
      </c>
      <c r="Z19">
        <f t="shared" si="2"/>
        <v>10</v>
      </c>
      <c r="AA19">
        <f t="shared" si="3"/>
        <v>99983</v>
      </c>
    </row>
    <row r="20" spans="1:27" ht="12.75">
      <c r="A20" s="88" t="str">
        <f t="shared" si="1"/>
        <v>17 111905</v>
      </c>
      <c r="B20" s="72" t="s">
        <v>179</v>
      </c>
      <c r="C20" s="73" t="s">
        <v>180</v>
      </c>
      <c r="D20" s="73">
        <v>475</v>
      </c>
      <c r="E20" s="76" t="s">
        <v>185</v>
      </c>
      <c r="F20" s="76" t="s">
        <v>203</v>
      </c>
      <c r="G20" s="73" t="s">
        <v>35</v>
      </c>
      <c r="H20" s="73" t="s">
        <v>41</v>
      </c>
      <c r="I20" s="73"/>
      <c r="J20" s="73" t="s">
        <v>183</v>
      </c>
      <c r="K20" s="73"/>
      <c r="L20" s="73" t="s">
        <v>38</v>
      </c>
      <c r="M20" s="74" t="s">
        <v>156</v>
      </c>
      <c r="N20" s="50">
        <v>114</v>
      </c>
      <c r="O20" s="50">
        <v>74</v>
      </c>
      <c r="P20" s="74" t="s">
        <v>40</v>
      </c>
      <c r="Q20" s="73">
        <v>532</v>
      </c>
      <c r="R20" s="73">
        <v>6</v>
      </c>
      <c r="S20" s="73">
        <v>88.67</v>
      </c>
      <c r="T20" s="73"/>
      <c r="U20" s="73"/>
      <c r="V20" s="73"/>
      <c r="W20" s="73">
        <v>532</v>
      </c>
      <c r="X20" s="73">
        <v>6</v>
      </c>
      <c r="Y20" s="75">
        <v>88.67</v>
      </c>
      <c r="Z20">
        <f t="shared" si="2"/>
        <v>17</v>
      </c>
      <c r="AA20">
        <f t="shared" si="3"/>
        <v>111905</v>
      </c>
    </row>
    <row r="21" spans="1:27" ht="12.75">
      <c r="A21" s="140" t="str">
        <f t="shared" si="1"/>
        <v>18 113921</v>
      </c>
      <c r="B21" s="141" t="s">
        <v>179</v>
      </c>
      <c r="C21" s="142" t="s">
        <v>180</v>
      </c>
      <c r="D21" s="142">
        <v>475</v>
      </c>
      <c r="E21" s="143">
        <v>18</v>
      </c>
      <c r="F21" s="143" t="s">
        <v>291</v>
      </c>
      <c r="G21" s="142" t="s">
        <v>35</v>
      </c>
      <c r="H21" s="142" t="s">
        <v>42</v>
      </c>
      <c r="I21" s="142"/>
      <c r="J21" s="142" t="s">
        <v>183</v>
      </c>
      <c r="K21" s="142"/>
      <c r="L21" s="142" t="s">
        <v>38</v>
      </c>
      <c r="M21" s="144" t="s">
        <v>292</v>
      </c>
      <c r="N21" s="145"/>
      <c r="O21" s="145"/>
      <c r="P21" s="144" t="s">
        <v>40</v>
      </c>
      <c r="Q21" s="73"/>
      <c r="R21" s="73"/>
      <c r="S21" s="73"/>
      <c r="T21" s="73"/>
      <c r="U21" s="73"/>
      <c r="V21" s="73"/>
      <c r="W21" s="73"/>
      <c r="X21" s="73"/>
      <c r="Y21" s="75"/>
      <c r="Z21">
        <f aca="true" t="shared" si="4" ref="Z21:AA23">E21*1</f>
        <v>18</v>
      </c>
      <c r="AA21">
        <f t="shared" si="4"/>
        <v>113921</v>
      </c>
    </row>
    <row r="22" spans="1:27" ht="12.75">
      <c r="A22" s="140" t="str">
        <f t="shared" si="1"/>
        <v>18 114262</v>
      </c>
      <c r="B22" s="141" t="s">
        <v>179</v>
      </c>
      <c r="C22" s="142" t="s">
        <v>180</v>
      </c>
      <c r="D22" s="142">
        <v>475</v>
      </c>
      <c r="E22" s="143" t="s">
        <v>295</v>
      </c>
      <c r="F22" s="143" t="s">
        <v>313</v>
      </c>
      <c r="G22" s="142" t="s">
        <v>35</v>
      </c>
      <c r="H22" s="142" t="s">
        <v>41</v>
      </c>
      <c r="I22" s="142"/>
      <c r="J22" s="142"/>
      <c r="K22" s="142"/>
      <c r="L22" s="142" t="s">
        <v>38</v>
      </c>
      <c r="M22" s="144" t="s">
        <v>311</v>
      </c>
      <c r="N22" s="145"/>
      <c r="O22" s="145"/>
      <c r="P22" s="144" t="s">
        <v>40</v>
      </c>
      <c r="Q22" s="73"/>
      <c r="R22" s="73"/>
      <c r="S22" s="73"/>
      <c r="T22" s="73"/>
      <c r="U22" s="73"/>
      <c r="V22" s="73"/>
      <c r="W22" s="73"/>
      <c r="X22" s="73"/>
      <c r="Y22" s="75"/>
      <c r="Z22">
        <f t="shared" si="4"/>
        <v>18</v>
      </c>
      <c r="AA22">
        <f t="shared" si="4"/>
        <v>114262</v>
      </c>
    </row>
    <row r="23" spans="1:27" ht="12.75">
      <c r="A23" s="140" t="str">
        <f t="shared" si="1"/>
        <v>18 114263</v>
      </c>
      <c r="B23" s="141" t="s">
        <v>179</v>
      </c>
      <c r="C23" s="142" t="s">
        <v>180</v>
      </c>
      <c r="D23" s="142">
        <v>475</v>
      </c>
      <c r="E23" s="143" t="s">
        <v>295</v>
      </c>
      <c r="F23" s="143" t="s">
        <v>314</v>
      </c>
      <c r="G23" s="142" t="s">
        <v>35</v>
      </c>
      <c r="H23" s="142" t="s">
        <v>41</v>
      </c>
      <c r="I23" s="142"/>
      <c r="J23" s="142"/>
      <c r="K23" s="142"/>
      <c r="L23" s="142" t="s">
        <v>38</v>
      </c>
      <c r="M23" s="144" t="s">
        <v>312</v>
      </c>
      <c r="N23" s="145"/>
      <c r="O23" s="145"/>
      <c r="P23" s="144" t="s">
        <v>40</v>
      </c>
      <c r="Q23" s="73"/>
      <c r="R23" s="73"/>
      <c r="S23" s="73"/>
      <c r="T23" s="73"/>
      <c r="U23" s="73"/>
      <c r="V23" s="73"/>
      <c r="W23" s="73"/>
      <c r="X23" s="73"/>
      <c r="Y23" s="75"/>
      <c r="Z23">
        <f t="shared" si="4"/>
        <v>18</v>
      </c>
      <c r="AA23">
        <f t="shared" si="4"/>
        <v>114263</v>
      </c>
    </row>
    <row r="24" spans="1:27" ht="12.75">
      <c r="A24" s="88" t="str">
        <f t="shared" si="1"/>
        <v>17 112075</v>
      </c>
      <c r="B24" s="72" t="s">
        <v>179</v>
      </c>
      <c r="C24" s="73" t="s">
        <v>184</v>
      </c>
      <c r="D24" s="73">
        <v>4</v>
      </c>
      <c r="E24" s="76" t="s">
        <v>185</v>
      </c>
      <c r="F24" s="76" t="s">
        <v>204</v>
      </c>
      <c r="G24" s="73" t="s">
        <v>35</v>
      </c>
      <c r="H24" s="73" t="s">
        <v>42</v>
      </c>
      <c r="I24" s="73"/>
      <c r="J24" s="73" t="s">
        <v>183</v>
      </c>
      <c r="K24" s="73"/>
      <c r="L24" s="73" t="s">
        <v>38</v>
      </c>
      <c r="M24" s="74" t="s">
        <v>157</v>
      </c>
      <c r="N24" s="50">
        <v>157</v>
      </c>
      <c r="O24" s="50">
        <v>44</v>
      </c>
      <c r="P24" s="74" t="s">
        <v>43</v>
      </c>
      <c r="Q24" s="73">
        <v>635</v>
      </c>
      <c r="R24" s="73">
        <v>6</v>
      </c>
      <c r="S24" s="73">
        <v>105.83</v>
      </c>
      <c r="T24" s="73"/>
      <c r="U24" s="73"/>
      <c r="V24" s="73"/>
      <c r="W24" s="73">
        <v>635</v>
      </c>
      <c r="X24" s="73">
        <v>6</v>
      </c>
      <c r="Y24" s="75">
        <v>105.83</v>
      </c>
      <c r="Z24">
        <f t="shared" si="2"/>
        <v>17</v>
      </c>
      <c r="AA24">
        <f t="shared" si="3"/>
        <v>112075</v>
      </c>
    </row>
    <row r="25" spans="1:27" ht="12.75">
      <c r="A25" s="88" t="str">
        <f t="shared" si="1"/>
        <v>17 112841</v>
      </c>
      <c r="B25" s="72" t="s">
        <v>179</v>
      </c>
      <c r="C25" s="73" t="s">
        <v>184</v>
      </c>
      <c r="D25" s="73">
        <v>4</v>
      </c>
      <c r="E25" s="76" t="s">
        <v>185</v>
      </c>
      <c r="F25" s="76" t="s">
        <v>205</v>
      </c>
      <c r="G25" s="73" t="s">
        <v>35</v>
      </c>
      <c r="H25" s="73" t="s">
        <v>127</v>
      </c>
      <c r="I25" s="73"/>
      <c r="J25" s="73" t="s">
        <v>183</v>
      </c>
      <c r="K25" s="73"/>
      <c r="L25" s="73" t="s">
        <v>38</v>
      </c>
      <c r="M25" s="74" t="s">
        <v>158</v>
      </c>
      <c r="N25" s="50">
        <v>189</v>
      </c>
      <c r="O25" s="50">
        <v>21</v>
      </c>
      <c r="P25" s="74" t="s">
        <v>43</v>
      </c>
      <c r="Q25" s="73"/>
      <c r="R25" s="73"/>
      <c r="S25" s="73"/>
      <c r="T25" s="73"/>
      <c r="U25" s="73"/>
      <c r="V25" s="73"/>
      <c r="W25" s="73"/>
      <c r="X25" s="73"/>
      <c r="Y25" s="75"/>
      <c r="Z25">
        <f t="shared" si="2"/>
        <v>17</v>
      </c>
      <c r="AA25">
        <f t="shared" si="3"/>
        <v>112841</v>
      </c>
    </row>
    <row r="26" spans="1:27" ht="12.75">
      <c r="A26" s="88" t="str">
        <f t="shared" si="1"/>
        <v>16 109002</v>
      </c>
      <c r="B26" s="72" t="s">
        <v>179</v>
      </c>
      <c r="C26" s="73" t="s">
        <v>180</v>
      </c>
      <c r="D26" s="73">
        <v>475</v>
      </c>
      <c r="E26" s="76" t="s">
        <v>197</v>
      </c>
      <c r="F26" s="76" t="s">
        <v>206</v>
      </c>
      <c r="G26" s="73" t="s">
        <v>35</v>
      </c>
      <c r="H26" s="73" t="s">
        <v>42</v>
      </c>
      <c r="I26" s="73"/>
      <c r="J26" s="73" t="s">
        <v>183</v>
      </c>
      <c r="K26" s="73"/>
      <c r="L26" s="73" t="s">
        <v>38</v>
      </c>
      <c r="M26" s="74" t="s">
        <v>111</v>
      </c>
      <c r="N26" s="50">
        <v>180</v>
      </c>
      <c r="O26" s="50">
        <v>28</v>
      </c>
      <c r="P26" s="74" t="s">
        <v>40</v>
      </c>
      <c r="Q26" s="73"/>
      <c r="R26" s="73"/>
      <c r="S26" s="73"/>
      <c r="T26" s="73"/>
      <c r="U26" s="73"/>
      <c r="V26" s="73"/>
      <c r="W26" s="73"/>
      <c r="X26" s="73"/>
      <c r="Y26" s="75"/>
      <c r="Z26">
        <f t="shared" si="2"/>
        <v>16</v>
      </c>
      <c r="AA26">
        <f t="shared" si="3"/>
        <v>109002</v>
      </c>
    </row>
    <row r="27" spans="1:27" ht="12.75">
      <c r="A27" s="88" t="str">
        <f t="shared" si="1"/>
        <v>12 103646</v>
      </c>
      <c r="B27" s="72" t="s">
        <v>179</v>
      </c>
      <c r="C27" s="73" t="s">
        <v>180</v>
      </c>
      <c r="D27" s="73">
        <v>476</v>
      </c>
      <c r="E27" s="76" t="s">
        <v>117</v>
      </c>
      <c r="F27" s="76" t="s">
        <v>207</v>
      </c>
      <c r="G27" s="73" t="s">
        <v>35</v>
      </c>
      <c r="H27" s="73" t="s">
        <v>127</v>
      </c>
      <c r="I27" s="73"/>
      <c r="J27" s="73" t="s">
        <v>183</v>
      </c>
      <c r="K27" s="73"/>
      <c r="L27" s="73" t="s">
        <v>38</v>
      </c>
      <c r="M27" s="74" t="s">
        <v>66</v>
      </c>
      <c r="N27" s="50">
        <v>177</v>
      </c>
      <c r="O27" s="50">
        <v>30</v>
      </c>
      <c r="P27" s="74" t="s">
        <v>44</v>
      </c>
      <c r="Q27" s="73">
        <v>1240</v>
      </c>
      <c r="R27" s="73">
        <v>8</v>
      </c>
      <c r="S27" s="73">
        <v>155</v>
      </c>
      <c r="T27" s="73"/>
      <c r="U27" s="73"/>
      <c r="V27" s="73"/>
      <c r="W27" s="73">
        <v>1240</v>
      </c>
      <c r="X27" s="73">
        <v>8</v>
      </c>
      <c r="Y27" s="75">
        <v>155</v>
      </c>
      <c r="Z27">
        <f t="shared" si="2"/>
        <v>12</v>
      </c>
      <c r="AA27">
        <f t="shared" si="3"/>
        <v>103646</v>
      </c>
    </row>
    <row r="28" spans="1:27" ht="12.75">
      <c r="A28" s="123" t="str">
        <f t="shared" si="1"/>
        <v>18 114264</v>
      </c>
      <c r="B28" s="124" t="s">
        <v>179</v>
      </c>
      <c r="C28" s="125" t="s">
        <v>180</v>
      </c>
      <c r="D28" s="125">
        <v>475</v>
      </c>
      <c r="E28" s="126" t="s">
        <v>295</v>
      </c>
      <c r="F28" s="126" t="s">
        <v>318</v>
      </c>
      <c r="G28" s="125" t="s">
        <v>35</v>
      </c>
      <c r="H28" s="125" t="s">
        <v>42</v>
      </c>
      <c r="I28" s="125"/>
      <c r="J28" s="125"/>
      <c r="K28" s="125"/>
      <c r="L28" s="125" t="s">
        <v>38</v>
      </c>
      <c r="M28" s="127" t="s">
        <v>317</v>
      </c>
      <c r="N28" s="121"/>
      <c r="O28" s="121"/>
      <c r="P28" s="144" t="s">
        <v>40</v>
      </c>
      <c r="Q28" s="73"/>
      <c r="R28" s="73"/>
      <c r="S28" s="73"/>
      <c r="T28" s="73"/>
      <c r="U28" s="73"/>
      <c r="V28" s="73"/>
      <c r="W28" s="73"/>
      <c r="X28" s="73"/>
      <c r="Y28" s="75"/>
      <c r="Z28">
        <f t="shared" si="2"/>
        <v>18</v>
      </c>
      <c r="AA28">
        <f t="shared" si="3"/>
        <v>114264</v>
      </c>
    </row>
    <row r="29" spans="1:27" ht="12.75">
      <c r="A29" s="88" t="str">
        <f t="shared" si="1"/>
        <v>15 108342</v>
      </c>
      <c r="B29" s="72" t="s">
        <v>179</v>
      </c>
      <c r="C29" s="73" t="s">
        <v>180</v>
      </c>
      <c r="D29" s="73">
        <v>475</v>
      </c>
      <c r="E29" s="76" t="s">
        <v>116</v>
      </c>
      <c r="F29" s="76" t="s">
        <v>208</v>
      </c>
      <c r="G29" s="73" t="s">
        <v>35</v>
      </c>
      <c r="H29" s="73" t="s">
        <v>42</v>
      </c>
      <c r="I29" s="73"/>
      <c r="J29" s="73" t="s">
        <v>183</v>
      </c>
      <c r="K29" s="73"/>
      <c r="L29" s="73" t="s">
        <v>38</v>
      </c>
      <c r="M29" s="74" t="s">
        <v>112</v>
      </c>
      <c r="N29" s="50">
        <v>136</v>
      </c>
      <c r="O29" s="50">
        <v>58</v>
      </c>
      <c r="P29" s="74" t="s">
        <v>40</v>
      </c>
      <c r="Q29" s="73">
        <v>5446</v>
      </c>
      <c r="R29" s="73">
        <v>40</v>
      </c>
      <c r="S29" s="73">
        <v>136.15</v>
      </c>
      <c r="T29" s="73"/>
      <c r="U29" s="73"/>
      <c r="V29" s="73"/>
      <c r="W29" s="73">
        <v>5446</v>
      </c>
      <c r="X29" s="73">
        <v>40</v>
      </c>
      <c r="Y29" s="75">
        <v>136.15</v>
      </c>
      <c r="Z29">
        <f t="shared" si="2"/>
        <v>15</v>
      </c>
      <c r="AA29">
        <f t="shared" si="3"/>
        <v>108342</v>
      </c>
    </row>
    <row r="30" spans="1:27" ht="12.75">
      <c r="A30" s="88" t="str">
        <f t="shared" si="1"/>
        <v>15 108165</v>
      </c>
      <c r="B30" s="72" t="s">
        <v>187</v>
      </c>
      <c r="C30" s="73" t="s">
        <v>184</v>
      </c>
      <c r="D30" s="73">
        <v>2</v>
      </c>
      <c r="E30" s="76" t="s">
        <v>116</v>
      </c>
      <c r="F30" s="76" t="s">
        <v>209</v>
      </c>
      <c r="G30" s="73" t="s">
        <v>38</v>
      </c>
      <c r="H30" s="73" t="s">
        <v>42</v>
      </c>
      <c r="I30" s="73"/>
      <c r="J30" s="73"/>
      <c r="K30" s="73"/>
      <c r="L30" s="73" t="s">
        <v>38</v>
      </c>
      <c r="M30" s="74" t="s">
        <v>104</v>
      </c>
      <c r="N30" s="50">
        <v>151</v>
      </c>
      <c r="O30" s="50">
        <v>48</v>
      </c>
      <c r="P30" s="74" t="s">
        <v>37</v>
      </c>
      <c r="Q30" s="73">
        <v>17721</v>
      </c>
      <c r="R30" s="73">
        <v>117</v>
      </c>
      <c r="S30" s="73">
        <v>151.46</v>
      </c>
      <c r="T30" s="73"/>
      <c r="U30" s="73"/>
      <c r="V30" s="73"/>
      <c r="W30" s="73">
        <v>17721</v>
      </c>
      <c r="X30" s="73">
        <v>117</v>
      </c>
      <c r="Y30" s="75">
        <v>151.46</v>
      </c>
      <c r="Z30">
        <f t="shared" si="2"/>
        <v>15</v>
      </c>
      <c r="AA30">
        <f t="shared" si="3"/>
        <v>108165</v>
      </c>
    </row>
    <row r="31" spans="1:27" ht="12.75">
      <c r="A31" s="117" t="str">
        <f t="shared" si="1"/>
        <v>18 113557</v>
      </c>
      <c r="B31" s="118" t="s">
        <v>187</v>
      </c>
      <c r="C31" s="119">
        <v>50</v>
      </c>
      <c r="D31" s="119">
        <v>475</v>
      </c>
      <c r="E31" s="133">
        <v>18</v>
      </c>
      <c r="F31" s="133" t="s">
        <v>283</v>
      </c>
      <c r="G31" s="119" t="s">
        <v>35</v>
      </c>
      <c r="H31" s="119" t="s">
        <v>127</v>
      </c>
      <c r="I31" s="119"/>
      <c r="J31" s="119"/>
      <c r="K31" s="119"/>
      <c r="L31" s="119" t="s">
        <v>38</v>
      </c>
      <c r="M31" s="120" t="s">
        <v>261</v>
      </c>
      <c r="N31" s="121"/>
      <c r="O31" s="121"/>
      <c r="P31" s="120" t="s">
        <v>40</v>
      </c>
      <c r="Q31" s="119"/>
      <c r="R31" s="119"/>
      <c r="S31" s="119"/>
      <c r="T31" s="119"/>
      <c r="U31" s="119"/>
      <c r="V31" s="119"/>
      <c r="W31" s="119"/>
      <c r="X31" s="119"/>
      <c r="Y31" s="122"/>
      <c r="Z31">
        <f t="shared" si="2"/>
        <v>18</v>
      </c>
      <c r="AA31">
        <f t="shared" si="3"/>
        <v>113557</v>
      </c>
    </row>
    <row r="32" spans="1:27" ht="12.75">
      <c r="A32" s="88" t="str">
        <f t="shared" si="1"/>
        <v>12 103310</v>
      </c>
      <c r="B32" s="72" t="s">
        <v>179</v>
      </c>
      <c r="C32" s="73" t="s">
        <v>184</v>
      </c>
      <c r="D32" s="73">
        <v>4</v>
      </c>
      <c r="E32" s="76" t="s">
        <v>117</v>
      </c>
      <c r="F32" s="76" t="s">
        <v>210</v>
      </c>
      <c r="G32" s="73" t="s">
        <v>35</v>
      </c>
      <c r="H32" s="73" t="s">
        <v>41</v>
      </c>
      <c r="I32" s="73"/>
      <c r="J32" s="73" t="s">
        <v>183</v>
      </c>
      <c r="K32" s="73"/>
      <c r="L32" s="73" t="s">
        <v>38</v>
      </c>
      <c r="M32" s="74" t="s">
        <v>67</v>
      </c>
      <c r="N32" s="50">
        <v>120</v>
      </c>
      <c r="O32" s="50">
        <v>70</v>
      </c>
      <c r="P32" s="74" t="s">
        <v>43</v>
      </c>
      <c r="Q32" s="73">
        <v>2407</v>
      </c>
      <c r="R32" s="73">
        <v>20</v>
      </c>
      <c r="S32" s="73">
        <v>120.35</v>
      </c>
      <c r="T32" s="73">
        <v>1011</v>
      </c>
      <c r="U32" s="73">
        <v>9</v>
      </c>
      <c r="V32" s="73">
        <v>112.33</v>
      </c>
      <c r="W32" s="73">
        <v>3418</v>
      </c>
      <c r="X32" s="73">
        <v>29</v>
      </c>
      <c r="Y32" s="75">
        <v>117.86</v>
      </c>
      <c r="Z32">
        <f t="shared" si="2"/>
        <v>12</v>
      </c>
      <c r="AA32">
        <f t="shared" si="3"/>
        <v>103310</v>
      </c>
    </row>
    <row r="33" spans="1:27" ht="12.75">
      <c r="A33" s="88" t="str">
        <f t="shared" si="1"/>
        <v>17 111770</v>
      </c>
      <c r="B33" s="72" t="s">
        <v>179</v>
      </c>
      <c r="C33" s="73" t="s">
        <v>180</v>
      </c>
      <c r="D33" s="73">
        <v>475</v>
      </c>
      <c r="E33" s="76" t="s">
        <v>185</v>
      </c>
      <c r="F33" s="76" t="s">
        <v>211</v>
      </c>
      <c r="G33" s="73" t="s">
        <v>35</v>
      </c>
      <c r="H33" s="73" t="s">
        <v>42</v>
      </c>
      <c r="I33" s="73"/>
      <c r="J33" s="73" t="s">
        <v>183</v>
      </c>
      <c r="K33" s="73"/>
      <c r="L33" s="73" t="s">
        <v>38</v>
      </c>
      <c r="M33" s="74" t="s">
        <v>159</v>
      </c>
      <c r="N33" s="50">
        <v>131</v>
      </c>
      <c r="O33" s="50">
        <v>62</v>
      </c>
      <c r="P33" s="74" t="s">
        <v>40</v>
      </c>
      <c r="Q33" s="73">
        <v>1515</v>
      </c>
      <c r="R33" s="73">
        <v>12</v>
      </c>
      <c r="S33" s="73">
        <v>126.25</v>
      </c>
      <c r="T33" s="73">
        <v>3219</v>
      </c>
      <c r="U33" s="73">
        <v>24</v>
      </c>
      <c r="V33" s="73">
        <v>134.13</v>
      </c>
      <c r="W33" s="73">
        <v>4734</v>
      </c>
      <c r="X33" s="73">
        <v>36</v>
      </c>
      <c r="Y33" s="75">
        <v>131.5</v>
      </c>
      <c r="Z33">
        <f t="shared" si="2"/>
        <v>17</v>
      </c>
      <c r="AA33">
        <f t="shared" si="3"/>
        <v>111770</v>
      </c>
    </row>
    <row r="34" spans="1:27" ht="12.75">
      <c r="A34" s="123" t="str">
        <f t="shared" si="1"/>
        <v>18 113749</v>
      </c>
      <c r="B34" s="124" t="s">
        <v>179</v>
      </c>
      <c r="C34" s="125" t="s">
        <v>191</v>
      </c>
      <c r="D34" s="125">
        <v>4</v>
      </c>
      <c r="E34" s="126" t="s">
        <v>295</v>
      </c>
      <c r="F34" s="126" t="s">
        <v>298</v>
      </c>
      <c r="G34" s="125" t="s">
        <v>35</v>
      </c>
      <c r="H34" s="125" t="s">
        <v>41</v>
      </c>
      <c r="I34" s="125"/>
      <c r="J34" s="125"/>
      <c r="K34" s="125"/>
      <c r="L34" s="125" t="s">
        <v>38</v>
      </c>
      <c r="M34" s="127" t="s">
        <v>286</v>
      </c>
      <c r="N34" s="121"/>
      <c r="O34" s="121"/>
      <c r="P34" s="120" t="s">
        <v>59</v>
      </c>
      <c r="Q34" s="73"/>
      <c r="R34" s="73"/>
      <c r="S34" s="73"/>
      <c r="T34" s="73"/>
      <c r="U34" s="73"/>
      <c r="V34" s="73"/>
      <c r="W34" s="73"/>
      <c r="X34" s="73"/>
      <c r="Y34" s="75"/>
      <c r="Z34">
        <f>E34*1</f>
        <v>18</v>
      </c>
      <c r="AA34">
        <f>F34*1</f>
        <v>113749</v>
      </c>
    </row>
    <row r="35" spans="1:27" ht="12.75">
      <c r="A35" s="123" t="str">
        <f t="shared" si="1"/>
        <v>18 114132</v>
      </c>
      <c r="B35" s="124" t="s">
        <v>187</v>
      </c>
      <c r="C35" s="125" t="s">
        <v>191</v>
      </c>
      <c r="D35" s="125">
        <v>621</v>
      </c>
      <c r="E35" s="126" t="s">
        <v>295</v>
      </c>
      <c r="F35" s="126" t="s">
        <v>300</v>
      </c>
      <c r="G35" s="125" t="s">
        <v>35</v>
      </c>
      <c r="H35" s="125" t="s">
        <v>41</v>
      </c>
      <c r="I35" s="125" t="s">
        <v>19</v>
      </c>
      <c r="J35" s="125"/>
      <c r="K35" s="125"/>
      <c r="L35" s="125" t="s">
        <v>38</v>
      </c>
      <c r="M35" s="127" t="s">
        <v>301</v>
      </c>
      <c r="N35" s="121">
        <v>150</v>
      </c>
      <c r="O35" s="121">
        <v>49</v>
      </c>
      <c r="P35" s="120" t="s">
        <v>302</v>
      </c>
      <c r="Q35" s="73"/>
      <c r="R35" s="73"/>
      <c r="S35" s="73"/>
      <c r="T35" s="73"/>
      <c r="U35" s="73"/>
      <c r="V35" s="73"/>
      <c r="W35" s="73"/>
      <c r="X35" s="73"/>
      <c r="Y35" s="75"/>
      <c r="Z35">
        <f>E35*1</f>
        <v>18</v>
      </c>
      <c r="AA35">
        <f>F35*1</f>
        <v>114132</v>
      </c>
    </row>
    <row r="36" spans="1:27" ht="12.75">
      <c r="A36" s="88" t="str">
        <f t="shared" si="1"/>
        <v>16 109005</v>
      </c>
      <c r="B36" s="72" t="s">
        <v>179</v>
      </c>
      <c r="C36" s="73" t="s">
        <v>180</v>
      </c>
      <c r="D36" s="73">
        <v>475</v>
      </c>
      <c r="E36" s="76" t="s">
        <v>197</v>
      </c>
      <c r="F36" s="76" t="s">
        <v>212</v>
      </c>
      <c r="G36" s="73" t="s">
        <v>35</v>
      </c>
      <c r="H36" s="73" t="s">
        <v>42</v>
      </c>
      <c r="I36" s="73"/>
      <c r="J36" s="73" t="s">
        <v>183</v>
      </c>
      <c r="K36" s="73"/>
      <c r="L36" s="73" t="s">
        <v>38</v>
      </c>
      <c r="M36" s="74" t="s">
        <v>113</v>
      </c>
      <c r="N36" s="50">
        <v>180</v>
      </c>
      <c r="O36" s="50">
        <v>28</v>
      </c>
      <c r="P36" s="74" t="s">
        <v>40</v>
      </c>
      <c r="Q36" s="73"/>
      <c r="R36" s="73"/>
      <c r="S36" s="73"/>
      <c r="T36" s="73"/>
      <c r="U36" s="73"/>
      <c r="V36" s="73"/>
      <c r="W36" s="73"/>
      <c r="X36" s="73"/>
      <c r="Y36" s="75"/>
      <c r="Z36">
        <f t="shared" si="2"/>
        <v>16</v>
      </c>
      <c r="AA36">
        <f t="shared" si="3"/>
        <v>109005</v>
      </c>
    </row>
    <row r="37" spans="1:27" ht="12.75">
      <c r="A37" s="88" t="str">
        <f t="shared" si="1"/>
        <v>17 111907</v>
      </c>
      <c r="B37" s="72" t="s">
        <v>179</v>
      </c>
      <c r="C37" s="73" t="s">
        <v>180</v>
      </c>
      <c r="D37" s="73">
        <v>475</v>
      </c>
      <c r="E37" s="76" t="s">
        <v>185</v>
      </c>
      <c r="F37" s="76" t="s">
        <v>213</v>
      </c>
      <c r="G37" s="73" t="s">
        <v>38</v>
      </c>
      <c r="H37" s="73" t="s">
        <v>41</v>
      </c>
      <c r="I37" s="73"/>
      <c r="J37" s="73" t="s">
        <v>183</v>
      </c>
      <c r="K37" s="73"/>
      <c r="L37" s="73" t="s">
        <v>38</v>
      </c>
      <c r="M37" s="74" t="s">
        <v>160</v>
      </c>
      <c r="N37" s="50">
        <v>64</v>
      </c>
      <c r="O37" s="50">
        <v>80</v>
      </c>
      <c r="P37" s="74" t="s">
        <v>40</v>
      </c>
      <c r="Q37" s="73">
        <v>770</v>
      </c>
      <c r="R37" s="73">
        <v>12</v>
      </c>
      <c r="S37" s="73">
        <v>64.17</v>
      </c>
      <c r="T37" s="73"/>
      <c r="U37" s="73"/>
      <c r="V37" s="73"/>
      <c r="W37" s="73">
        <v>770</v>
      </c>
      <c r="X37" s="73">
        <v>12</v>
      </c>
      <c r="Y37" s="75">
        <v>64.17</v>
      </c>
      <c r="Z37">
        <f t="shared" si="2"/>
        <v>17</v>
      </c>
      <c r="AA37">
        <f t="shared" si="3"/>
        <v>111907</v>
      </c>
    </row>
    <row r="38" spans="1:27" ht="12.75">
      <c r="A38" s="88" t="str">
        <f t="shared" si="1"/>
        <v>16 109783</v>
      </c>
      <c r="B38" s="72" t="s">
        <v>187</v>
      </c>
      <c r="C38" s="73" t="s">
        <v>184</v>
      </c>
      <c r="D38" s="73">
        <v>2</v>
      </c>
      <c r="E38" s="76" t="s">
        <v>197</v>
      </c>
      <c r="F38" s="76" t="s">
        <v>214</v>
      </c>
      <c r="G38" s="73" t="s">
        <v>35</v>
      </c>
      <c r="H38" s="73" t="s">
        <v>127</v>
      </c>
      <c r="I38" s="73"/>
      <c r="J38" s="73"/>
      <c r="K38" s="73"/>
      <c r="L38" s="73" t="s">
        <v>38</v>
      </c>
      <c r="M38" s="74" t="s">
        <v>121</v>
      </c>
      <c r="N38" s="50">
        <v>166</v>
      </c>
      <c r="O38" s="50">
        <v>37</v>
      </c>
      <c r="P38" s="74" t="s">
        <v>37</v>
      </c>
      <c r="Q38" s="73">
        <v>5999</v>
      </c>
      <c r="R38" s="73">
        <v>36</v>
      </c>
      <c r="S38" s="73">
        <v>166.64</v>
      </c>
      <c r="T38" s="73"/>
      <c r="U38" s="73"/>
      <c r="V38" s="73"/>
      <c r="W38" s="73">
        <v>5999</v>
      </c>
      <c r="X38" s="73">
        <v>36</v>
      </c>
      <c r="Y38" s="75">
        <v>166.64</v>
      </c>
      <c r="Z38">
        <f t="shared" si="2"/>
        <v>16</v>
      </c>
      <c r="AA38">
        <f t="shared" si="3"/>
        <v>109783</v>
      </c>
    </row>
    <row r="39" spans="1:27" ht="12.75">
      <c r="A39" s="88" t="str">
        <f t="shared" si="1"/>
        <v>13 105132</v>
      </c>
      <c r="B39" s="72" t="s">
        <v>179</v>
      </c>
      <c r="C39" s="73" t="s">
        <v>184</v>
      </c>
      <c r="D39" s="73">
        <v>4</v>
      </c>
      <c r="E39" s="76" t="s">
        <v>189</v>
      </c>
      <c r="F39" s="76" t="s">
        <v>215</v>
      </c>
      <c r="G39" s="73" t="s">
        <v>35</v>
      </c>
      <c r="H39" s="73" t="s">
        <v>42</v>
      </c>
      <c r="I39" s="73"/>
      <c r="J39" s="73" t="s">
        <v>183</v>
      </c>
      <c r="K39" s="73"/>
      <c r="L39" s="73" t="s">
        <v>38</v>
      </c>
      <c r="M39" s="74" t="s">
        <v>90</v>
      </c>
      <c r="N39" s="50">
        <v>151</v>
      </c>
      <c r="O39" s="50">
        <v>48</v>
      </c>
      <c r="P39" s="74" t="s">
        <v>43</v>
      </c>
      <c r="Q39" s="73">
        <v>7440</v>
      </c>
      <c r="R39" s="73">
        <v>49</v>
      </c>
      <c r="S39" s="73">
        <v>151.84</v>
      </c>
      <c r="T39" s="73">
        <v>2431</v>
      </c>
      <c r="U39" s="73">
        <v>16</v>
      </c>
      <c r="V39" s="73">
        <v>151.94</v>
      </c>
      <c r="W39" s="73">
        <v>9871</v>
      </c>
      <c r="X39" s="73">
        <v>65</v>
      </c>
      <c r="Y39" s="75">
        <v>151.86</v>
      </c>
      <c r="Z39">
        <f t="shared" si="2"/>
        <v>13</v>
      </c>
      <c r="AA39">
        <f t="shared" si="3"/>
        <v>105132</v>
      </c>
    </row>
    <row r="40" spans="1:27" ht="12.75">
      <c r="A40" s="88" t="str">
        <f t="shared" si="1"/>
        <v>15 107726</v>
      </c>
      <c r="B40" s="72" t="s">
        <v>187</v>
      </c>
      <c r="C40" s="73" t="s">
        <v>191</v>
      </c>
      <c r="D40" s="73">
        <v>4</v>
      </c>
      <c r="E40" s="76" t="s">
        <v>116</v>
      </c>
      <c r="F40" s="76" t="s">
        <v>216</v>
      </c>
      <c r="G40" s="73" t="s">
        <v>35</v>
      </c>
      <c r="H40" s="73" t="s">
        <v>39</v>
      </c>
      <c r="I40" s="73"/>
      <c r="J40" s="73"/>
      <c r="K40" s="73"/>
      <c r="L40" s="73" t="s">
        <v>38</v>
      </c>
      <c r="M40" s="74" t="s">
        <v>103</v>
      </c>
      <c r="N40" s="50">
        <v>103</v>
      </c>
      <c r="O40" s="50">
        <v>80</v>
      </c>
      <c r="P40" s="74" t="s">
        <v>59</v>
      </c>
      <c r="Q40" s="73">
        <v>3726</v>
      </c>
      <c r="R40" s="73">
        <v>36</v>
      </c>
      <c r="S40" s="73">
        <v>103.5</v>
      </c>
      <c r="T40" s="73"/>
      <c r="U40" s="73"/>
      <c r="V40" s="73"/>
      <c r="W40" s="73">
        <v>3726</v>
      </c>
      <c r="X40" s="73">
        <v>36</v>
      </c>
      <c r="Y40" s="75">
        <v>103.5</v>
      </c>
      <c r="Z40">
        <f t="shared" si="2"/>
        <v>15</v>
      </c>
      <c r="AA40">
        <f t="shared" si="3"/>
        <v>107726</v>
      </c>
    </row>
    <row r="41" spans="1:27" ht="12.75">
      <c r="A41" s="88" t="str">
        <f t="shared" si="1"/>
        <v>12 104441</v>
      </c>
      <c r="B41" s="72" t="s">
        <v>187</v>
      </c>
      <c r="C41" s="73" t="s">
        <v>180</v>
      </c>
      <c r="D41" s="73">
        <v>4</v>
      </c>
      <c r="E41" s="76" t="s">
        <v>117</v>
      </c>
      <c r="F41" s="76" t="s">
        <v>217</v>
      </c>
      <c r="G41" s="73" t="s">
        <v>35</v>
      </c>
      <c r="H41" s="73" t="s">
        <v>42</v>
      </c>
      <c r="I41" s="73"/>
      <c r="J41" s="73"/>
      <c r="K41" s="73"/>
      <c r="L41" s="73" t="s">
        <v>38</v>
      </c>
      <c r="M41" s="74" t="s">
        <v>74</v>
      </c>
      <c r="N41" s="50">
        <v>180</v>
      </c>
      <c r="O41" s="50">
        <v>28</v>
      </c>
      <c r="P41" s="74" t="s">
        <v>65</v>
      </c>
      <c r="Q41" s="73"/>
      <c r="R41" s="73"/>
      <c r="S41" s="73"/>
      <c r="T41" s="73"/>
      <c r="U41" s="73"/>
      <c r="V41" s="73"/>
      <c r="W41" s="73"/>
      <c r="X41" s="73"/>
      <c r="Y41" s="75"/>
      <c r="Z41">
        <f t="shared" si="2"/>
        <v>12</v>
      </c>
      <c r="AA41">
        <f t="shared" si="3"/>
        <v>104441</v>
      </c>
    </row>
    <row r="42" spans="1:27" ht="12.75">
      <c r="A42" s="123" t="str">
        <f t="shared" si="1"/>
        <v>18 113518</v>
      </c>
      <c r="B42" s="124" t="s">
        <v>187</v>
      </c>
      <c r="C42" s="125" t="s">
        <v>180</v>
      </c>
      <c r="D42" s="125">
        <v>476</v>
      </c>
      <c r="E42" s="126">
        <v>18</v>
      </c>
      <c r="F42" s="126" t="s">
        <v>266</v>
      </c>
      <c r="G42" s="125" t="s">
        <v>38</v>
      </c>
      <c r="H42" s="125" t="s">
        <v>127</v>
      </c>
      <c r="I42" s="125"/>
      <c r="J42" s="125"/>
      <c r="K42" s="125"/>
      <c r="L42" s="125" t="s">
        <v>38</v>
      </c>
      <c r="M42" s="127" t="s">
        <v>267</v>
      </c>
      <c r="N42" s="121"/>
      <c r="O42" s="121"/>
      <c r="P42" s="120" t="s">
        <v>44</v>
      </c>
      <c r="Q42" s="73"/>
      <c r="R42" s="73"/>
      <c r="S42" s="73"/>
      <c r="T42" s="73"/>
      <c r="U42" s="73"/>
      <c r="V42" s="73"/>
      <c r="W42" s="73"/>
      <c r="X42" s="73"/>
      <c r="Y42" s="75"/>
      <c r="Z42">
        <f>E42*1</f>
        <v>18</v>
      </c>
      <c r="AA42">
        <f>F42*1</f>
        <v>113518</v>
      </c>
    </row>
    <row r="43" spans="1:27" ht="12.75">
      <c r="A43" s="88" t="str">
        <f t="shared" si="1"/>
        <v>17 112668</v>
      </c>
      <c r="B43" s="72" t="s">
        <v>179</v>
      </c>
      <c r="C43" s="73" t="s">
        <v>180</v>
      </c>
      <c r="D43" s="73">
        <v>475</v>
      </c>
      <c r="E43" s="76" t="s">
        <v>185</v>
      </c>
      <c r="F43" s="76" t="s">
        <v>218</v>
      </c>
      <c r="G43" s="73" t="s">
        <v>35</v>
      </c>
      <c r="H43" s="73" t="s">
        <v>41</v>
      </c>
      <c r="I43" s="73"/>
      <c r="J43" s="73" t="s">
        <v>183</v>
      </c>
      <c r="K43" s="73"/>
      <c r="L43" s="73" t="s">
        <v>38</v>
      </c>
      <c r="M43" s="74" t="s">
        <v>161</v>
      </c>
      <c r="N43" s="50">
        <v>115</v>
      </c>
      <c r="O43" s="50">
        <v>73</v>
      </c>
      <c r="P43" s="74" t="s">
        <v>40</v>
      </c>
      <c r="Q43" s="73">
        <v>1215</v>
      </c>
      <c r="R43" s="73">
        <v>12</v>
      </c>
      <c r="S43" s="73">
        <v>101.25</v>
      </c>
      <c r="T43" s="73"/>
      <c r="U43" s="73"/>
      <c r="V43" s="73"/>
      <c r="W43" s="73">
        <v>1215</v>
      </c>
      <c r="X43" s="73">
        <v>12</v>
      </c>
      <c r="Y43" s="75">
        <v>101.25</v>
      </c>
      <c r="Z43">
        <f t="shared" si="2"/>
        <v>17</v>
      </c>
      <c r="AA43">
        <f t="shared" si="3"/>
        <v>112668</v>
      </c>
    </row>
    <row r="44" spans="1:27" ht="12.75">
      <c r="A44" s="88" t="str">
        <f t="shared" si="1"/>
        <v>14 106476</v>
      </c>
      <c r="B44" s="72" t="s">
        <v>179</v>
      </c>
      <c r="C44" s="73" t="s">
        <v>180</v>
      </c>
      <c r="D44" s="73">
        <v>4</v>
      </c>
      <c r="E44" s="76" t="s">
        <v>191</v>
      </c>
      <c r="F44" s="76" t="s">
        <v>219</v>
      </c>
      <c r="G44" s="73" t="s">
        <v>38</v>
      </c>
      <c r="H44" s="73" t="s">
        <v>127</v>
      </c>
      <c r="I44" s="73"/>
      <c r="J44" s="73" t="s">
        <v>183</v>
      </c>
      <c r="K44" s="73"/>
      <c r="L44" s="73" t="s">
        <v>38</v>
      </c>
      <c r="M44" s="74" t="s">
        <v>100</v>
      </c>
      <c r="N44" s="50">
        <v>146</v>
      </c>
      <c r="O44" s="50">
        <v>51</v>
      </c>
      <c r="P44" s="74" t="s">
        <v>65</v>
      </c>
      <c r="Q44" s="73">
        <v>1439</v>
      </c>
      <c r="R44" s="73">
        <v>12</v>
      </c>
      <c r="S44" s="73">
        <v>119.92</v>
      </c>
      <c r="T44" s="73"/>
      <c r="U44" s="73"/>
      <c r="V44" s="73"/>
      <c r="W44" s="73">
        <v>1439</v>
      </c>
      <c r="X44" s="73">
        <v>12</v>
      </c>
      <c r="Y44" s="75">
        <v>119.92</v>
      </c>
      <c r="Z44">
        <f t="shared" si="2"/>
        <v>14</v>
      </c>
      <c r="AA44">
        <f t="shared" si="3"/>
        <v>106476</v>
      </c>
    </row>
    <row r="45" spans="1:27" ht="12.75">
      <c r="A45" s="88" t="str">
        <f t="shared" si="1"/>
        <v>12 103037</v>
      </c>
      <c r="B45" s="72" t="s">
        <v>187</v>
      </c>
      <c r="C45" s="73" t="s">
        <v>180</v>
      </c>
      <c r="D45" s="73">
        <v>4</v>
      </c>
      <c r="E45" s="76" t="s">
        <v>117</v>
      </c>
      <c r="F45" s="76" t="s">
        <v>220</v>
      </c>
      <c r="G45" s="73" t="s">
        <v>35</v>
      </c>
      <c r="H45" s="73" t="s">
        <v>42</v>
      </c>
      <c r="I45" s="73"/>
      <c r="J45" s="73"/>
      <c r="K45" s="73"/>
      <c r="L45" s="73" t="s">
        <v>38</v>
      </c>
      <c r="M45" s="74" t="s">
        <v>68</v>
      </c>
      <c r="N45" s="50">
        <v>143</v>
      </c>
      <c r="O45" s="50">
        <v>53</v>
      </c>
      <c r="P45" s="74" t="s">
        <v>65</v>
      </c>
      <c r="Q45" s="73">
        <v>4596</v>
      </c>
      <c r="R45" s="73">
        <v>32</v>
      </c>
      <c r="S45" s="73">
        <v>143.63</v>
      </c>
      <c r="T45" s="73"/>
      <c r="U45" s="73"/>
      <c r="V45" s="73"/>
      <c r="W45" s="73">
        <v>4596</v>
      </c>
      <c r="X45" s="73">
        <v>32</v>
      </c>
      <c r="Y45" s="75">
        <v>143.63</v>
      </c>
      <c r="Z45">
        <f t="shared" si="2"/>
        <v>12</v>
      </c>
      <c r="AA45">
        <f t="shared" si="3"/>
        <v>103037</v>
      </c>
    </row>
    <row r="46" spans="1:27" ht="12.75">
      <c r="A46" s="88" t="str">
        <f t="shared" si="1"/>
        <v>12 103801</v>
      </c>
      <c r="B46" s="72" t="s">
        <v>179</v>
      </c>
      <c r="C46" s="73" t="s">
        <v>180</v>
      </c>
      <c r="D46" s="73">
        <v>475</v>
      </c>
      <c r="E46" s="76" t="s">
        <v>117</v>
      </c>
      <c r="F46" s="76" t="s">
        <v>221</v>
      </c>
      <c r="G46" s="73" t="s">
        <v>38</v>
      </c>
      <c r="H46" s="73" t="s">
        <v>42</v>
      </c>
      <c r="I46" s="73"/>
      <c r="J46" s="73" t="s">
        <v>183</v>
      </c>
      <c r="K46" s="73"/>
      <c r="L46" s="73" t="s">
        <v>38</v>
      </c>
      <c r="M46" s="74" t="s">
        <v>69</v>
      </c>
      <c r="N46" s="50">
        <v>154</v>
      </c>
      <c r="O46" s="50">
        <v>46</v>
      </c>
      <c r="P46" s="74" t="s">
        <v>40</v>
      </c>
      <c r="Q46" s="73">
        <v>10017</v>
      </c>
      <c r="R46" s="73">
        <v>65</v>
      </c>
      <c r="S46" s="73">
        <v>154.11</v>
      </c>
      <c r="T46" s="73"/>
      <c r="U46" s="73"/>
      <c r="V46" s="73"/>
      <c r="W46" s="73">
        <v>10017</v>
      </c>
      <c r="X46" s="73">
        <v>65</v>
      </c>
      <c r="Y46" s="75">
        <v>154.11</v>
      </c>
      <c r="Z46">
        <f t="shared" si="2"/>
        <v>12</v>
      </c>
      <c r="AA46">
        <f t="shared" si="3"/>
        <v>103801</v>
      </c>
    </row>
    <row r="47" spans="1:27" ht="12.75">
      <c r="A47" s="88" t="str">
        <f t="shared" si="1"/>
        <v>10 99573</v>
      </c>
      <c r="B47" s="72" t="s">
        <v>179</v>
      </c>
      <c r="C47" s="73" t="s">
        <v>184</v>
      </c>
      <c r="D47" s="73">
        <v>2</v>
      </c>
      <c r="E47" s="76" t="s">
        <v>181</v>
      </c>
      <c r="F47" s="76" t="s">
        <v>222</v>
      </c>
      <c r="G47" s="73" t="s">
        <v>35</v>
      </c>
      <c r="H47" s="73" t="s">
        <v>127</v>
      </c>
      <c r="I47" s="73"/>
      <c r="J47" s="73" t="s">
        <v>183</v>
      </c>
      <c r="K47" s="73"/>
      <c r="L47" s="73" t="s">
        <v>38</v>
      </c>
      <c r="M47" s="74" t="s">
        <v>61</v>
      </c>
      <c r="N47" s="50">
        <v>162</v>
      </c>
      <c r="O47" s="50">
        <v>40</v>
      </c>
      <c r="P47" s="74" t="s">
        <v>37</v>
      </c>
      <c r="Q47" s="73">
        <v>11382</v>
      </c>
      <c r="R47" s="73">
        <v>70</v>
      </c>
      <c r="S47" s="73">
        <v>162.6</v>
      </c>
      <c r="T47" s="73"/>
      <c r="U47" s="73"/>
      <c r="V47" s="73"/>
      <c r="W47" s="73">
        <v>11382</v>
      </c>
      <c r="X47" s="73">
        <v>70</v>
      </c>
      <c r="Y47" s="75">
        <v>162.6</v>
      </c>
      <c r="Z47">
        <f t="shared" si="2"/>
        <v>10</v>
      </c>
      <c r="AA47">
        <f t="shared" si="3"/>
        <v>99573</v>
      </c>
    </row>
    <row r="48" spans="1:27" ht="12.75">
      <c r="A48" s="88" t="str">
        <f t="shared" si="1"/>
        <v>16 110750</v>
      </c>
      <c r="B48" s="72" t="s">
        <v>179</v>
      </c>
      <c r="C48" s="73" t="s">
        <v>191</v>
      </c>
      <c r="D48" s="73">
        <v>4</v>
      </c>
      <c r="E48" s="76" t="s">
        <v>197</v>
      </c>
      <c r="F48" s="76" t="s">
        <v>223</v>
      </c>
      <c r="G48" s="73" t="s">
        <v>35</v>
      </c>
      <c r="H48" s="73" t="s">
        <v>42</v>
      </c>
      <c r="I48" s="73"/>
      <c r="J48" s="73" t="s">
        <v>183</v>
      </c>
      <c r="K48" s="73"/>
      <c r="L48" s="73" t="s">
        <v>38</v>
      </c>
      <c r="M48" s="74" t="s">
        <v>122</v>
      </c>
      <c r="N48" s="50">
        <v>119</v>
      </c>
      <c r="O48" s="50">
        <v>70</v>
      </c>
      <c r="P48" s="74" t="s">
        <v>59</v>
      </c>
      <c r="Q48" s="73">
        <v>1273</v>
      </c>
      <c r="R48" s="73">
        <v>12</v>
      </c>
      <c r="S48" s="73">
        <v>106.08</v>
      </c>
      <c r="T48" s="73"/>
      <c r="U48" s="73"/>
      <c r="V48" s="73"/>
      <c r="W48" s="73">
        <v>1273</v>
      </c>
      <c r="X48" s="73">
        <v>12</v>
      </c>
      <c r="Y48" s="75">
        <v>106.08</v>
      </c>
      <c r="Z48">
        <f t="shared" si="2"/>
        <v>16</v>
      </c>
      <c r="AA48">
        <f t="shared" si="3"/>
        <v>110750</v>
      </c>
    </row>
    <row r="49" spans="1:27" ht="12.75">
      <c r="A49" s="88" t="str">
        <f t="shared" si="1"/>
        <v>17 111902</v>
      </c>
      <c r="B49" s="72" t="s">
        <v>179</v>
      </c>
      <c r="C49" s="73" t="s">
        <v>180</v>
      </c>
      <c r="D49" s="73">
        <v>475</v>
      </c>
      <c r="E49" s="76" t="s">
        <v>185</v>
      </c>
      <c r="F49" s="76" t="s">
        <v>224</v>
      </c>
      <c r="G49" s="73" t="s">
        <v>38</v>
      </c>
      <c r="H49" s="73" t="s">
        <v>41</v>
      </c>
      <c r="I49" s="73"/>
      <c r="J49" s="73" t="s">
        <v>183</v>
      </c>
      <c r="K49" s="73"/>
      <c r="L49" s="73" t="s">
        <v>38</v>
      </c>
      <c r="M49" s="74" t="s">
        <v>162</v>
      </c>
      <c r="N49" s="50">
        <v>125</v>
      </c>
      <c r="O49" s="50">
        <v>66</v>
      </c>
      <c r="P49" s="74" t="s">
        <v>40</v>
      </c>
      <c r="Q49" s="73"/>
      <c r="R49" s="73"/>
      <c r="S49" s="73"/>
      <c r="T49" s="73"/>
      <c r="U49" s="73"/>
      <c r="V49" s="73"/>
      <c r="W49" s="73"/>
      <c r="X49" s="73"/>
      <c r="Y49" s="75"/>
      <c r="Z49">
        <f t="shared" si="2"/>
        <v>17</v>
      </c>
      <c r="AA49">
        <f t="shared" si="3"/>
        <v>111902</v>
      </c>
    </row>
    <row r="50" spans="1:27" ht="12.75">
      <c r="A50" s="88" t="str">
        <f t="shared" si="1"/>
        <v>10 99574</v>
      </c>
      <c r="B50" s="72" t="s">
        <v>187</v>
      </c>
      <c r="C50" s="73" t="s">
        <v>184</v>
      </c>
      <c r="D50" s="73">
        <v>2</v>
      </c>
      <c r="E50" s="76" t="s">
        <v>181</v>
      </c>
      <c r="F50" s="76" t="s">
        <v>225</v>
      </c>
      <c r="G50" s="73" t="s">
        <v>35</v>
      </c>
      <c r="H50" s="73" t="s">
        <v>127</v>
      </c>
      <c r="I50" s="73"/>
      <c r="J50" s="73"/>
      <c r="K50" s="73"/>
      <c r="L50" s="73" t="s">
        <v>38</v>
      </c>
      <c r="M50" s="74" t="s">
        <v>153</v>
      </c>
      <c r="N50" s="50">
        <v>180</v>
      </c>
      <c r="O50" s="50">
        <v>28</v>
      </c>
      <c r="P50" s="74" t="s">
        <v>37</v>
      </c>
      <c r="Q50" s="73">
        <v>733</v>
      </c>
      <c r="R50" s="73">
        <v>5</v>
      </c>
      <c r="S50" s="73">
        <v>146.6</v>
      </c>
      <c r="T50" s="73"/>
      <c r="U50" s="73"/>
      <c r="V50" s="73"/>
      <c r="W50" s="73">
        <v>733</v>
      </c>
      <c r="X50" s="73">
        <v>5</v>
      </c>
      <c r="Y50" s="75">
        <v>146.6</v>
      </c>
      <c r="Z50">
        <f t="shared" si="2"/>
        <v>10</v>
      </c>
      <c r="AA50">
        <f t="shared" si="3"/>
        <v>99574</v>
      </c>
    </row>
    <row r="51" spans="1:27" ht="12.75">
      <c r="A51" s="88" t="str">
        <f t="shared" si="1"/>
        <v>12 103039</v>
      </c>
      <c r="B51" s="72" t="s">
        <v>187</v>
      </c>
      <c r="C51" s="73" t="s">
        <v>180</v>
      </c>
      <c r="D51" s="73">
        <v>4</v>
      </c>
      <c r="E51" s="76" t="s">
        <v>117</v>
      </c>
      <c r="F51" s="76" t="s">
        <v>226</v>
      </c>
      <c r="G51" s="73" t="s">
        <v>35</v>
      </c>
      <c r="H51" s="73" t="s">
        <v>42</v>
      </c>
      <c r="I51" s="73"/>
      <c r="J51" s="73"/>
      <c r="K51" s="73"/>
      <c r="L51" s="73" t="s">
        <v>38</v>
      </c>
      <c r="M51" s="74" t="s">
        <v>70</v>
      </c>
      <c r="N51" s="50">
        <v>171</v>
      </c>
      <c r="O51" s="50">
        <v>34</v>
      </c>
      <c r="P51" s="74" t="s">
        <v>65</v>
      </c>
      <c r="Q51" s="73">
        <v>28432</v>
      </c>
      <c r="R51" s="73">
        <v>166</v>
      </c>
      <c r="S51" s="73">
        <v>171.28</v>
      </c>
      <c r="T51" s="73"/>
      <c r="U51" s="73"/>
      <c r="V51" s="73"/>
      <c r="W51" s="73">
        <v>28432</v>
      </c>
      <c r="X51" s="73">
        <v>166</v>
      </c>
      <c r="Y51" s="75">
        <v>171.28</v>
      </c>
      <c r="Z51">
        <f t="shared" si="2"/>
        <v>12</v>
      </c>
      <c r="AA51">
        <f t="shared" si="3"/>
        <v>103039</v>
      </c>
    </row>
    <row r="52" spans="1:27" ht="12.75">
      <c r="A52" s="88" t="str">
        <f t="shared" si="1"/>
        <v>12 103040</v>
      </c>
      <c r="B52" s="72" t="s">
        <v>187</v>
      </c>
      <c r="C52" s="73" t="s">
        <v>180</v>
      </c>
      <c r="D52" s="73">
        <v>4</v>
      </c>
      <c r="E52" s="76" t="s">
        <v>117</v>
      </c>
      <c r="F52" s="76" t="s">
        <v>227</v>
      </c>
      <c r="G52" s="73" t="s">
        <v>35</v>
      </c>
      <c r="H52" s="73" t="s">
        <v>127</v>
      </c>
      <c r="I52" s="73"/>
      <c r="J52" s="73"/>
      <c r="K52" s="73"/>
      <c r="L52" s="73" t="s">
        <v>38</v>
      </c>
      <c r="M52" s="74" t="s">
        <v>71</v>
      </c>
      <c r="N52" s="50">
        <v>172</v>
      </c>
      <c r="O52" s="50">
        <v>33</v>
      </c>
      <c r="P52" s="74" t="s">
        <v>65</v>
      </c>
      <c r="Q52" s="73">
        <v>18071</v>
      </c>
      <c r="R52" s="73">
        <v>105</v>
      </c>
      <c r="S52" s="73">
        <v>172.1</v>
      </c>
      <c r="T52" s="73"/>
      <c r="U52" s="73"/>
      <c r="V52" s="73"/>
      <c r="W52" s="73">
        <v>18071</v>
      </c>
      <c r="X52" s="73">
        <v>105</v>
      </c>
      <c r="Y52" s="75">
        <v>172.1</v>
      </c>
      <c r="Z52">
        <f t="shared" si="2"/>
        <v>12</v>
      </c>
      <c r="AA52">
        <f t="shared" si="3"/>
        <v>103040</v>
      </c>
    </row>
    <row r="53" spans="1:27" ht="12.75">
      <c r="A53" s="88" t="str">
        <f t="shared" si="1"/>
        <v>17 111904</v>
      </c>
      <c r="B53" s="72" t="s">
        <v>179</v>
      </c>
      <c r="C53" s="73" t="s">
        <v>180</v>
      </c>
      <c r="D53" s="73">
        <v>475</v>
      </c>
      <c r="E53" s="76" t="s">
        <v>185</v>
      </c>
      <c r="F53" s="76" t="s">
        <v>228</v>
      </c>
      <c r="G53" s="73" t="s">
        <v>38</v>
      </c>
      <c r="H53" s="73" t="s">
        <v>39</v>
      </c>
      <c r="I53" s="73"/>
      <c r="J53" s="73" t="s">
        <v>183</v>
      </c>
      <c r="K53" s="73"/>
      <c r="L53" s="73" t="s">
        <v>38</v>
      </c>
      <c r="M53" s="74" t="s">
        <v>163</v>
      </c>
      <c r="N53" s="50">
        <v>92</v>
      </c>
      <c r="O53" s="50">
        <v>80</v>
      </c>
      <c r="P53" s="74" t="s">
        <v>40</v>
      </c>
      <c r="Q53" s="73">
        <v>359</v>
      </c>
      <c r="R53" s="73">
        <v>6</v>
      </c>
      <c r="S53" s="73">
        <v>59.83</v>
      </c>
      <c r="T53" s="73"/>
      <c r="U53" s="73"/>
      <c r="V53" s="73"/>
      <c r="W53" s="73">
        <v>359</v>
      </c>
      <c r="X53" s="73">
        <v>6</v>
      </c>
      <c r="Y53" s="75">
        <v>59.83</v>
      </c>
      <c r="Z53">
        <f t="shared" si="2"/>
        <v>17</v>
      </c>
      <c r="AA53">
        <f t="shared" si="3"/>
        <v>111904</v>
      </c>
    </row>
    <row r="54" spans="1:27" ht="12.75">
      <c r="A54" s="88" t="str">
        <f t="shared" si="1"/>
        <v>17 112640</v>
      </c>
      <c r="B54" s="72" t="s">
        <v>179</v>
      </c>
      <c r="C54" s="73" t="s">
        <v>184</v>
      </c>
      <c r="D54" s="73">
        <v>1</v>
      </c>
      <c r="E54" s="76" t="s">
        <v>185</v>
      </c>
      <c r="F54" s="76" t="s">
        <v>229</v>
      </c>
      <c r="G54" s="73" t="s">
        <v>35</v>
      </c>
      <c r="H54" s="73" t="s">
        <v>127</v>
      </c>
      <c r="I54" s="73"/>
      <c r="J54" s="73" t="s">
        <v>183</v>
      </c>
      <c r="K54" s="73"/>
      <c r="L54" s="73" t="s">
        <v>38</v>
      </c>
      <c r="M54" s="74" t="s">
        <v>164</v>
      </c>
      <c r="N54" s="50">
        <v>159</v>
      </c>
      <c r="O54" s="50">
        <v>42</v>
      </c>
      <c r="P54" s="74" t="s">
        <v>165</v>
      </c>
      <c r="Q54" s="73">
        <v>2129</v>
      </c>
      <c r="R54" s="73">
        <v>15</v>
      </c>
      <c r="S54" s="73">
        <v>141.93</v>
      </c>
      <c r="T54" s="73"/>
      <c r="U54" s="73"/>
      <c r="V54" s="73"/>
      <c r="W54" s="73">
        <v>2129</v>
      </c>
      <c r="X54" s="73">
        <v>15</v>
      </c>
      <c r="Y54" s="75">
        <v>141.93</v>
      </c>
      <c r="Z54">
        <f t="shared" si="2"/>
        <v>17</v>
      </c>
      <c r="AA54">
        <f t="shared" si="3"/>
        <v>112640</v>
      </c>
    </row>
    <row r="55" spans="1:27" ht="12.75">
      <c r="A55" s="123" t="str">
        <f t="shared" si="1"/>
        <v>18 113747</v>
      </c>
      <c r="B55" s="124" t="s">
        <v>179</v>
      </c>
      <c r="C55" s="125" t="s">
        <v>191</v>
      </c>
      <c r="D55" s="125">
        <v>4</v>
      </c>
      <c r="E55" s="126" t="s">
        <v>295</v>
      </c>
      <c r="F55" s="126" t="s">
        <v>296</v>
      </c>
      <c r="G55" s="125" t="s">
        <v>35</v>
      </c>
      <c r="H55" s="125" t="s">
        <v>127</v>
      </c>
      <c r="I55" s="125"/>
      <c r="J55" s="125"/>
      <c r="K55" s="125"/>
      <c r="L55" s="125" t="s">
        <v>38</v>
      </c>
      <c r="M55" s="127" t="s">
        <v>285</v>
      </c>
      <c r="N55" s="121"/>
      <c r="O55" s="121"/>
      <c r="P55" s="120" t="s">
        <v>59</v>
      </c>
      <c r="Q55" s="73"/>
      <c r="R55" s="73"/>
      <c r="S55" s="73"/>
      <c r="T55" s="73"/>
      <c r="U55" s="73"/>
      <c r="V55" s="73"/>
      <c r="W55" s="73"/>
      <c r="X55" s="73"/>
      <c r="Y55" s="75"/>
      <c r="Z55">
        <f>E55*1</f>
        <v>18</v>
      </c>
      <c r="AA55">
        <f>F55*1</f>
        <v>113747</v>
      </c>
    </row>
    <row r="56" spans="1:27" ht="12.75">
      <c r="A56" s="88" t="str">
        <f t="shared" si="1"/>
        <v>16 109007</v>
      </c>
      <c r="B56" s="72" t="s">
        <v>179</v>
      </c>
      <c r="C56" s="73" t="s">
        <v>180</v>
      </c>
      <c r="D56" s="73">
        <v>475</v>
      </c>
      <c r="E56" s="76" t="s">
        <v>197</v>
      </c>
      <c r="F56" s="76" t="s">
        <v>230</v>
      </c>
      <c r="G56" s="73" t="s">
        <v>38</v>
      </c>
      <c r="H56" s="73" t="s">
        <v>41</v>
      </c>
      <c r="I56" s="73"/>
      <c r="J56" s="73" t="s">
        <v>183</v>
      </c>
      <c r="K56" s="73"/>
      <c r="L56" s="73" t="s">
        <v>38</v>
      </c>
      <c r="M56" s="74" t="s">
        <v>114</v>
      </c>
      <c r="N56" s="50">
        <v>145</v>
      </c>
      <c r="O56" s="50">
        <v>52</v>
      </c>
      <c r="P56" s="74" t="s">
        <v>40</v>
      </c>
      <c r="Q56" s="73"/>
      <c r="R56" s="73"/>
      <c r="S56" s="73"/>
      <c r="T56" s="73"/>
      <c r="U56" s="73"/>
      <c r="V56" s="73"/>
      <c r="W56" s="73"/>
      <c r="X56" s="73"/>
      <c r="Y56" s="75"/>
      <c r="Z56">
        <f t="shared" si="2"/>
        <v>16</v>
      </c>
      <c r="AA56">
        <f t="shared" si="3"/>
        <v>109007</v>
      </c>
    </row>
    <row r="57" spans="1:27" ht="12.75">
      <c r="A57" s="88" t="str">
        <f t="shared" si="1"/>
        <v>14 106486</v>
      </c>
      <c r="B57" s="72" t="s">
        <v>187</v>
      </c>
      <c r="C57" s="73" t="s">
        <v>180</v>
      </c>
      <c r="D57" s="73">
        <v>476</v>
      </c>
      <c r="E57" s="76" t="s">
        <v>191</v>
      </c>
      <c r="F57" s="76" t="s">
        <v>231</v>
      </c>
      <c r="G57" s="73" t="s">
        <v>38</v>
      </c>
      <c r="H57" s="73" t="s">
        <v>127</v>
      </c>
      <c r="I57" s="73"/>
      <c r="J57" s="73"/>
      <c r="K57" s="73"/>
      <c r="L57" s="73" t="s">
        <v>20</v>
      </c>
      <c r="M57" s="74" t="s">
        <v>98</v>
      </c>
      <c r="N57" s="50">
        <v>165</v>
      </c>
      <c r="O57" s="50">
        <v>38</v>
      </c>
      <c r="P57" s="74" t="s">
        <v>44</v>
      </c>
      <c r="Q57" s="73">
        <v>20808</v>
      </c>
      <c r="R57" s="73">
        <v>126</v>
      </c>
      <c r="S57" s="73">
        <v>165.14</v>
      </c>
      <c r="T57" s="73"/>
      <c r="U57" s="73"/>
      <c r="V57" s="73"/>
      <c r="W57" s="73">
        <v>20808</v>
      </c>
      <c r="X57" s="73">
        <v>126</v>
      </c>
      <c r="Y57" s="75">
        <v>165.14</v>
      </c>
      <c r="Z57">
        <f t="shared" si="2"/>
        <v>14</v>
      </c>
      <c r="AA57">
        <f t="shared" si="3"/>
        <v>106486</v>
      </c>
    </row>
    <row r="58" spans="1:27" ht="12.75">
      <c r="A58" s="88" t="str">
        <f t="shared" si="1"/>
        <v>14 106439</v>
      </c>
      <c r="B58" s="72" t="s">
        <v>187</v>
      </c>
      <c r="C58" s="73" t="s">
        <v>180</v>
      </c>
      <c r="D58" s="73">
        <v>235</v>
      </c>
      <c r="E58" s="76" t="s">
        <v>191</v>
      </c>
      <c r="F58" s="76" t="s">
        <v>232</v>
      </c>
      <c r="G58" s="73" t="s">
        <v>35</v>
      </c>
      <c r="H58" s="73" t="s">
        <v>127</v>
      </c>
      <c r="I58" s="73"/>
      <c r="J58" s="73"/>
      <c r="K58" s="73"/>
      <c r="L58" s="73" t="s">
        <v>38</v>
      </c>
      <c r="M58" s="74" t="s">
        <v>93</v>
      </c>
      <c r="N58" s="50">
        <v>199</v>
      </c>
      <c r="O58" s="50">
        <v>14</v>
      </c>
      <c r="P58" s="74" t="s">
        <v>36</v>
      </c>
      <c r="Q58" s="73">
        <v>63050</v>
      </c>
      <c r="R58" s="73">
        <v>316</v>
      </c>
      <c r="S58" s="73">
        <v>199.53</v>
      </c>
      <c r="T58" s="73"/>
      <c r="U58" s="73"/>
      <c r="V58" s="73"/>
      <c r="W58" s="73">
        <v>63050</v>
      </c>
      <c r="X58" s="73">
        <v>316</v>
      </c>
      <c r="Y58" s="75">
        <v>199.53</v>
      </c>
      <c r="Z58">
        <f t="shared" si="2"/>
        <v>14</v>
      </c>
      <c r="AA58">
        <f t="shared" si="3"/>
        <v>106439</v>
      </c>
    </row>
    <row r="59" spans="1:27" ht="12.75">
      <c r="A59" s="88" t="str">
        <f t="shared" si="1"/>
        <v>15 107724</v>
      </c>
      <c r="B59" s="72" t="s">
        <v>179</v>
      </c>
      <c r="C59" s="73" t="s">
        <v>180</v>
      </c>
      <c r="D59" s="73">
        <v>475</v>
      </c>
      <c r="E59" s="76" t="s">
        <v>116</v>
      </c>
      <c r="F59" s="76" t="s">
        <v>233</v>
      </c>
      <c r="G59" s="73" t="s">
        <v>38</v>
      </c>
      <c r="H59" s="73" t="s">
        <v>41</v>
      </c>
      <c r="I59" s="73"/>
      <c r="J59" s="73" t="s">
        <v>183</v>
      </c>
      <c r="K59" s="73"/>
      <c r="L59" s="73" t="s">
        <v>38</v>
      </c>
      <c r="M59" s="74" t="s">
        <v>105</v>
      </c>
      <c r="N59" s="50">
        <v>107</v>
      </c>
      <c r="O59" s="50">
        <v>79</v>
      </c>
      <c r="P59" s="74" t="s">
        <v>40</v>
      </c>
      <c r="Q59" s="73">
        <v>3428</v>
      </c>
      <c r="R59" s="73">
        <v>32</v>
      </c>
      <c r="S59" s="73">
        <v>107.13</v>
      </c>
      <c r="T59" s="73"/>
      <c r="U59" s="73"/>
      <c r="V59" s="73"/>
      <c r="W59" s="73">
        <v>3428</v>
      </c>
      <c r="X59" s="73">
        <v>32</v>
      </c>
      <c r="Y59" s="75">
        <v>107.13</v>
      </c>
      <c r="Z59">
        <f t="shared" si="2"/>
        <v>15</v>
      </c>
      <c r="AA59">
        <f t="shared" si="3"/>
        <v>107724</v>
      </c>
    </row>
    <row r="60" spans="1:27" ht="12.75">
      <c r="A60" s="88" t="str">
        <f t="shared" si="1"/>
        <v>11 101850</v>
      </c>
      <c r="B60" s="72" t="s">
        <v>179</v>
      </c>
      <c r="C60" s="73" t="s">
        <v>180</v>
      </c>
      <c r="D60" s="73">
        <v>475</v>
      </c>
      <c r="E60" s="73" t="s">
        <v>118</v>
      </c>
      <c r="F60" s="73" t="s">
        <v>234</v>
      </c>
      <c r="G60" s="73" t="s">
        <v>35</v>
      </c>
      <c r="H60" s="73" t="s">
        <v>42</v>
      </c>
      <c r="I60" s="73"/>
      <c r="J60" s="73" t="s">
        <v>183</v>
      </c>
      <c r="K60" s="73"/>
      <c r="L60" s="73" t="s">
        <v>38</v>
      </c>
      <c r="M60" s="74" t="s">
        <v>166</v>
      </c>
      <c r="N60" s="50">
        <v>148</v>
      </c>
      <c r="O60" s="50">
        <v>50</v>
      </c>
      <c r="P60" s="74" t="s">
        <v>40</v>
      </c>
      <c r="Q60" s="73">
        <v>1537</v>
      </c>
      <c r="R60" s="73">
        <v>12</v>
      </c>
      <c r="S60" s="73">
        <v>128.08</v>
      </c>
      <c r="T60" s="73"/>
      <c r="U60" s="73"/>
      <c r="V60" s="73"/>
      <c r="W60" s="73">
        <v>1537</v>
      </c>
      <c r="X60" s="73">
        <v>12</v>
      </c>
      <c r="Y60" s="75">
        <v>128.08</v>
      </c>
      <c r="Z60">
        <f t="shared" si="2"/>
        <v>11</v>
      </c>
      <c r="AA60">
        <f t="shared" si="3"/>
        <v>101850</v>
      </c>
    </row>
    <row r="61" spans="1:27" ht="12.75">
      <c r="A61" s="88" t="str">
        <f t="shared" si="1"/>
        <v>14 106318</v>
      </c>
      <c r="B61" s="72" t="s">
        <v>179</v>
      </c>
      <c r="C61" s="73" t="s">
        <v>191</v>
      </c>
      <c r="D61" s="73">
        <v>4</v>
      </c>
      <c r="E61" s="73" t="s">
        <v>191</v>
      </c>
      <c r="F61" s="73" t="s">
        <v>235</v>
      </c>
      <c r="G61" s="73" t="s">
        <v>35</v>
      </c>
      <c r="H61" s="73" t="s">
        <v>42</v>
      </c>
      <c r="I61" s="73"/>
      <c r="J61" s="73" t="s">
        <v>183</v>
      </c>
      <c r="K61" s="73"/>
      <c r="L61" s="73" t="s">
        <v>38</v>
      </c>
      <c r="M61" s="74" t="s">
        <v>94</v>
      </c>
      <c r="N61" s="50">
        <v>129</v>
      </c>
      <c r="O61" s="50">
        <v>63</v>
      </c>
      <c r="P61" s="74" t="s">
        <v>59</v>
      </c>
      <c r="Q61" s="73">
        <v>4911</v>
      </c>
      <c r="R61" s="73">
        <v>38</v>
      </c>
      <c r="S61" s="73">
        <v>129.24</v>
      </c>
      <c r="T61" s="73"/>
      <c r="U61" s="73"/>
      <c r="V61" s="73"/>
      <c r="W61" s="73">
        <v>4911</v>
      </c>
      <c r="X61" s="73">
        <v>38</v>
      </c>
      <c r="Y61" s="75">
        <v>129.24</v>
      </c>
      <c r="Z61">
        <f t="shared" si="2"/>
        <v>14</v>
      </c>
      <c r="AA61">
        <f t="shared" si="3"/>
        <v>106318</v>
      </c>
    </row>
    <row r="62" spans="1:27" ht="12.75">
      <c r="A62" s="88" t="str">
        <f t="shared" si="1"/>
        <v>16 110323</v>
      </c>
      <c r="B62" s="72" t="s">
        <v>179</v>
      </c>
      <c r="C62" s="73" t="s">
        <v>180</v>
      </c>
      <c r="D62" s="73">
        <v>475</v>
      </c>
      <c r="E62" s="73" t="s">
        <v>197</v>
      </c>
      <c r="F62" s="73" t="s">
        <v>236</v>
      </c>
      <c r="G62" s="73" t="s">
        <v>35</v>
      </c>
      <c r="H62" s="73" t="s">
        <v>42</v>
      </c>
      <c r="I62" s="73"/>
      <c r="J62" s="73" t="s">
        <v>183</v>
      </c>
      <c r="K62" s="73"/>
      <c r="L62" s="73" t="s">
        <v>20</v>
      </c>
      <c r="M62" s="74" t="s">
        <v>119</v>
      </c>
      <c r="N62" s="50">
        <v>148</v>
      </c>
      <c r="O62" s="50">
        <v>50</v>
      </c>
      <c r="P62" s="74" t="s">
        <v>40</v>
      </c>
      <c r="Q62" s="73">
        <v>13829</v>
      </c>
      <c r="R62" s="73">
        <v>93</v>
      </c>
      <c r="S62" s="73">
        <v>148.7</v>
      </c>
      <c r="T62" s="73"/>
      <c r="U62" s="73"/>
      <c r="V62" s="73"/>
      <c r="W62" s="73">
        <v>13829</v>
      </c>
      <c r="X62" s="73">
        <v>93</v>
      </c>
      <c r="Y62" s="75">
        <v>148.7</v>
      </c>
      <c r="Z62">
        <f t="shared" si="2"/>
        <v>16</v>
      </c>
      <c r="AA62">
        <f t="shared" si="3"/>
        <v>110323</v>
      </c>
    </row>
    <row r="63" spans="1:27" ht="12.75">
      <c r="A63" s="88" t="str">
        <f t="shared" si="1"/>
        <v>17 111667</v>
      </c>
      <c r="B63" s="72" t="s">
        <v>179</v>
      </c>
      <c r="C63" s="73" t="s">
        <v>180</v>
      </c>
      <c r="D63" s="73">
        <v>475</v>
      </c>
      <c r="E63" s="73" t="s">
        <v>185</v>
      </c>
      <c r="F63" s="73" t="s">
        <v>237</v>
      </c>
      <c r="G63" s="73" t="s">
        <v>35</v>
      </c>
      <c r="H63" s="73" t="s">
        <v>39</v>
      </c>
      <c r="I63" s="73"/>
      <c r="J63" s="73" t="s">
        <v>183</v>
      </c>
      <c r="K63" s="73"/>
      <c r="L63" s="73" t="s">
        <v>20</v>
      </c>
      <c r="M63" s="74" t="s">
        <v>167</v>
      </c>
      <c r="N63" s="50">
        <v>104</v>
      </c>
      <c r="O63" s="50">
        <v>80</v>
      </c>
      <c r="P63" s="74" t="s">
        <v>40</v>
      </c>
      <c r="Q63" s="73">
        <v>1878</v>
      </c>
      <c r="R63" s="73">
        <v>18</v>
      </c>
      <c r="S63" s="73">
        <v>104.33</v>
      </c>
      <c r="T63" s="73"/>
      <c r="U63" s="73"/>
      <c r="V63" s="73"/>
      <c r="W63" s="73">
        <v>1878</v>
      </c>
      <c r="X63" s="73">
        <v>18</v>
      </c>
      <c r="Y63" s="75">
        <v>104.33</v>
      </c>
      <c r="Z63">
        <f t="shared" si="2"/>
        <v>17</v>
      </c>
      <c r="AA63">
        <f t="shared" si="3"/>
        <v>111667</v>
      </c>
    </row>
    <row r="64" spans="1:27" ht="12.75">
      <c r="A64" s="88" t="str">
        <f t="shared" si="1"/>
        <v>10 99486</v>
      </c>
      <c r="B64" s="72" t="s">
        <v>187</v>
      </c>
      <c r="C64" s="73" t="s">
        <v>184</v>
      </c>
      <c r="D64" s="73">
        <v>4</v>
      </c>
      <c r="E64" s="73" t="s">
        <v>181</v>
      </c>
      <c r="F64" s="73" t="s">
        <v>238</v>
      </c>
      <c r="G64" s="73" t="s">
        <v>35</v>
      </c>
      <c r="H64" s="73" t="s">
        <v>127</v>
      </c>
      <c r="I64" s="73"/>
      <c r="J64" s="73"/>
      <c r="K64" s="73"/>
      <c r="L64" s="73" t="s">
        <v>38</v>
      </c>
      <c r="M64" s="74" t="s">
        <v>62</v>
      </c>
      <c r="N64" s="50">
        <v>173</v>
      </c>
      <c r="O64" s="50">
        <v>32</v>
      </c>
      <c r="P64" s="74" t="s">
        <v>43</v>
      </c>
      <c r="Q64" s="73">
        <v>32815</v>
      </c>
      <c r="R64" s="73">
        <v>189</v>
      </c>
      <c r="S64" s="73">
        <v>173.62</v>
      </c>
      <c r="T64" s="73">
        <v>12948</v>
      </c>
      <c r="U64" s="73">
        <v>73</v>
      </c>
      <c r="V64" s="73">
        <v>177.37</v>
      </c>
      <c r="W64" s="73">
        <v>45763</v>
      </c>
      <c r="X64" s="73">
        <v>262</v>
      </c>
      <c r="Y64" s="75">
        <v>174.67</v>
      </c>
      <c r="Z64">
        <f t="shared" si="2"/>
        <v>10</v>
      </c>
      <c r="AA64">
        <f t="shared" si="3"/>
        <v>99486</v>
      </c>
    </row>
    <row r="65" spans="1:27" ht="12.75">
      <c r="A65" s="88" t="str">
        <f t="shared" si="1"/>
        <v>17 111771</v>
      </c>
      <c r="B65" s="72" t="s">
        <v>179</v>
      </c>
      <c r="C65" s="73" t="s">
        <v>180</v>
      </c>
      <c r="D65" s="73">
        <v>475</v>
      </c>
      <c r="E65" s="73" t="s">
        <v>185</v>
      </c>
      <c r="F65" s="73" t="s">
        <v>239</v>
      </c>
      <c r="G65" s="73" t="s">
        <v>35</v>
      </c>
      <c r="H65" s="73" t="s">
        <v>41</v>
      </c>
      <c r="I65" s="73"/>
      <c r="J65" s="73" t="s">
        <v>183</v>
      </c>
      <c r="K65" s="73"/>
      <c r="L65" s="73" t="s">
        <v>38</v>
      </c>
      <c r="M65" s="74" t="s">
        <v>168</v>
      </c>
      <c r="N65" s="50">
        <v>113</v>
      </c>
      <c r="O65" s="50">
        <v>74</v>
      </c>
      <c r="P65" s="74" t="s">
        <v>40</v>
      </c>
      <c r="Q65" s="73">
        <v>518</v>
      </c>
      <c r="R65" s="73">
        <v>6</v>
      </c>
      <c r="S65" s="73">
        <v>86.33</v>
      </c>
      <c r="T65" s="73"/>
      <c r="U65" s="73"/>
      <c r="V65" s="73"/>
      <c r="W65" s="73">
        <v>518</v>
      </c>
      <c r="X65" s="73">
        <v>6</v>
      </c>
      <c r="Y65" s="75">
        <v>86.33</v>
      </c>
      <c r="Z65">
        <f t="shared" si="2"/>
        <v>17</v>
      </c>
      <c r="AA65">
        <f t="shared" si="3"/>
        <v>111771</v>
      </c>
    </row>
    <row r="66" spans="1:27" ht="12.75">
      <c r="A66" s="88" t="str">
        <f t="shared" si="1"/>
        <v>17 111666</v>
      </c>
      <c r="B66" s="72" t="s">
        <v>179</v>
      </c>
      <c r="C66" s="73" t="s">
        <v>180</v>
      </c>
      <c r="D66" s="73">
        <v>475</v>
      </c>
      <c r="E66" s="73" t="s">
        <v>185</v>
      </c>
      <c r="F66" s="73" t="s">
        <v>240</v>
      </c>
      <c r="G66" s="73" t="s">
        <v>38</v>
      </c>
      <c r="H66" s="73" t="s">
        <v>41</v>
      </c>
      <c r="I66" s="73"/>
      <c r="J66" s="73" t="s">
        <v>183</v>
      </c>
      <c r="K66" s="73"/>
      <c r="L66" s="73" t="s">
        <v>38</v>
      </c>
      <c r="M66" s="74" t="s">
        <v>169</v>
      </c>
      <c r="N66" s="50">
        <v>92</v>
      </c>
      <c r="O66" s="50">
        <v>80</v>
      </c>
      <c r="P66" s="74" t="s">
        <v>40</v>
      </c>
      <c r="Q66" s="73">
        <v>1105</v>
      </c>
      <c r="R66" s="73">
        <v>12</v>
      </c>
      <c r="S66" s="73">
        <v>92.08</v>
      </c>
      <c r="T66" s="73"/>
      <c r="U66" s="73"/>
      <c r="V66" s="73"/>
      <c r="W66" s="73">
        <v>1105</v>
      </c>
      <c r="X66" s="73">
        <v>12</v>
      </c>
      <c r="Y66" s="75">
        <v>92.08</v>
      </c>
      <c r="Z66">
        <f t="shared" si="2"/>
        <v>17</v>
      </c>
      <c r="AA66">
        <f t="shared" si="3"/>
        <v>111666</v>
      </c>
    </row>
    <row r="67" spans="1:27" ht="12.75">
      <c r="A67" s="88" t="str">
        <f t="shared" si="1"/>
        <v>9 98209</v>
      </c>
      <c r="B67" s="72" t="s">
        <v>179</v>
      </c>
      <c r="C67" s="73" t="s">
        <v>184</v>
      </c>
      <c r="D67" s="73">
        <v>2</v>
      </c>
      <c r="E67" s="73" t="s">
        <v>241</v>
      </c>
      <c r="F67" s="73" t="s">
        <v>242</v>
      </c>
      <c r="G67" s="73" t="s">
        <v>35</v>
      </c>
      <c r="H67" s="73" t="s">
        <v>127</v>
      </c>
      <c r="I67" s="73"/>
      <c r="J67" s="73" t="s">
        <v>183</v>
      </c>
      <c r="K67" s="73"/>
      <c r="L67" s="73" t="s">
        <v>38</v>
      </c>
      <c r="M67" s="74" t="s">
        <v>45</v>
      </c>
      <c r="N67" s="50">
        <v>189</v>
      </c>
      <c r="O67" s="50">
        <v>21</v>
      </c>
      <c r="P67" s="74" t="s">
        <v>37</v>
      </c>
      <c r="Q67" s="73"/>
      <c r="R67" s="73"/>
      <c r="S67" s="73"/>
      <c r="T67" s="73"/>
      <c r="U67" s="73"/>
      <c r="V67" s="73"/>
      <c r="W67" s="73"/>
      <c r="X67" s="73"/>
      <c r="Y67" s="75"/>
      <c r="Z67">
        <f t="shared" si="2"/>
        <v>9</v>
      </c>
      <c r="AA67">
        <f t="shared" si="3"/>
        <v>98209</v>
      </c>
    </row>
    <row r="68" spans="1:27" ht="12.75">
      <c r="A68" s="88" t="str">
        <f t="shared" si="1"/>
        <v>13 105141</v>
      </c>
      <c r="B68" s="72" t="s">
        <v>187</v>
      </c>
      <c r="C68" s="73" t="s">
        <v>184</v>
      </c>
      <c r="D68" s="73">
        <v>2</v>
      </c>
      <c r="E68" s="73" t="s">
        <v>189</v>
      </c>
      <c r="F68" s="73" t="s">
        <v>243</v>
      </c>
      <c r="G68" s="73" t="s">
        <v>38</v>
      </c>
      <c r="H68" s="73" t="s">
        <v>42</v>
      </c>
      <c r="I68" s="73"/>
      <c r="J68" s="73"/>
      <c r="K68" s="73"/>
      <c r="L68" s="73" t="s">
        <v>38</v>
      </c>
      <c r="M68" s="74" t="s">
        <v>95</v>
      </c>
      <c r="N68" s="50">
        <v>170</v>
      </c>
      <c r="O68" s="50">
        <v>35</v>
      </c>
      <c r="P68" s="74" t="s">
        <v>37</v>
      </c>
      <c r="Q68" s="73">
        <v>33342</v>
      </c>
      <c r="R68" s="73">
        <v>195</v>
      </c>
      <c r="S68" s="73">
        <v>170.98</v>
      </c>
      <c r="T68" s="73"/>
      <c r="U68" s="73"/>
      <c r="V68" s="73"/>
      <c r="W68" s="73">
        <v>33342</v>
      </c>
      <c r="X68" s="73">
        <v>195</v>
      </c>
      <c r="Y68" s="75">
        <v>170.98</v>
      </c>
      <c r="Z68">
        <f t="shared" si="2"/>
        <v>13</v>
      </c>
      <c r="AA68">
        <f t="shared" si="3"/>
        <v>105141</v>
      </c>
    </row>
    <row r="69" spans="1:27" ht="12.75">
      <c r="A69" s="88" t="str">
        <f t="shared" si="1"/>
        <v>13 105142</v>
      </c>
      <c r="B69" s="72" t="s">
        <v>187</v>
      </c>
      <c r="C69" s="73" t="s">
        <v>184</v>
      </c>
      <c r="D69" s="73">
        <v>2</v>
      </c>
      <c r="E69" s="73" t="s">
        <v>189</v>
      </c>
      <c r="F69" s="73" t="s">
        <v>244</v>
      </c>
      <c r="G69" s="73" t="s">
        <v>35</v>
      </c>
      <c r="H69" s="73" t="s">
        <v>41</v>
      </c>
      <c r="I69" s="73"/>
      <c r="J69" s="73"/>
      <c r="K69" s="73"/>
      <c r="L69" s="73" t="s">
        <v>38</v>
      </c>
      <c r="M69" s="74" t="s">
        <v>96</v>
      </c>
      <c r="N69" s="50">
        <v>160</v>
      </c>
      <c r="O69" s="50">
        <v>42</v>
      </c>
      <c r="P69" s="74" t="s">
        <v>37</v>
      </c>
      <c r="Q69" s="73">
        <v>31892</v>
      </c>
      <c r="R69" s="73">
        <v>199</v>
      </c>
      <c r="S69" s="73">
        <v>160.26</v>
      </c>
      <c r="T69" s="73"/>
      <c r="U69" s="73"/>
      <c r="V69" s="73"/>
      <c r="W69" s="73">
        <v>31892</v>
      </c>
      <c r="X69" s="73">
        <v>199</v>
      </c>
      <c r="Y69" s="75">
        <v>160.26</v>
      </c>
      <c r="Z69">
        <f t="shared" si="2"/>
        <v>13</v>
      </c>
      <c r="AA69">
        <f t="shared" si="3"/>
        <v>105142</v>
      </c>
    </row>
    <row r="70" spans="1:27" ht="12.75">
      <c r="A70" s="88" t="str">
        <f t="shared" si="1"/>
        <v>14 106441</v>
      </c>
      <c r="B70" s="72" t="s">
        <v>179</v>
      </c>
      <c r="C70" s="73" t="s">
        <v>180</v>
      </c>
      <c r="D70" s="73">
        <v>475</v>
      </c>
      <c r="E70" s="73" t="s">
        <v>191</v>
      </c>
      <c r="F70" s="73" t="s">
        <v>245</v>
      </c>
      <c r="G70" s="73" t="s">
        <v>35</v>
      </c>
      <c r="H70" s="73" t="s">
        <v>42</v>
      </c>
      <c r="I70" s="73"/>
      <c r="J70" s="73" t="s">
        <v>183</v>
      </c>
      <c r="K70" s="73"/>
      <c r="L70" s="73" t="s">
        <v>38</v>
      </c>
      <c r="M70" s="74" t="s">
        <v>97</v>
      </c>
      <c r="N70" s="50">
        <v>98</v>
      </c>
      <c r="O70" s="50">
        <v>80</v>
      </c>
      <c r="P70" s="74" t="s">
        <v>40</v>
      </c>
      <c r="Q70" s="73">
        <v>1774</v>
      </c>
      <c r="R70" s="73">
        <v>18</v>
      </c>
      <c r="S70" s="73">
        <v>98.56</v>
      </c>
      <c r="T70" s="73"/>
      <c r="U70" s="73"/>
      <c r="V70" s="73"/>
      <c r="W70" s="73">
        <v>1774</v>
      </c>
      <c r="X70" s="73">
        <v>18</v>
      </c>
      <c r="Y70" s="75">
        <v>98.56</v>
      </c>
      <c r="Z70">
        <f t="shared" si="2"/>
        <v>14</v>
      </c>
      <c r="AA70">
        <f t="shared" si="3"/>
        <v>106441</v>
      </c>
    </row>
    <row r="71" spans="1:27" ht="12.75">
      <c r="A71" s="88" t="str">
        <f t="shared" si="1"/>
        <v>15 108468</v>
      </c>
      <c r="B71" s="72" t="s">
        <v>187</v>
      </c>
      <c r="C71" s="73" t="s">
        <v>184</v>
      </c>
      <c r="D71" s="73">
        <v>2</v>
      </c>
      <c r="E71" s="73" t="s">
        <v>116</v>
      </c>
      <c r="F71" s="73" t="s">
        <v>246</v>
      </c>
      <c r="G71" s="73" t="s">
        <v>35</v>
      </c>
      <c r="H71" s="73" t="s">
        <v>41</v>
      </c>
      <c r="I71" s="73"/>
      <c r="J71" s="73"/>
      <c r="K71" s="73"/>
      <c r="L71" s="73" t="s">
        <v>38</v>
      </c>
      <c r="M71" s="74" t="s">
        <v>115</v>
      </c>
      <c r="N71" s="50">
        <v>142</v>
      </c>
      <c r="O71" s="50">
        <v>54</v>
      </c>
      <c r="P71" s="74" t="s">
        <v>37</v>
      </c>
      <c r="Q71" s="73">
        <v>5400</v>
      </c>
      <c r="R71" s="73">
        <v>38</v>
      </c>
      <c r="S71" s="73">
        <v>142.11</v>
      </c>
      <c r="T71" s="73"/>
      <c r="U71" s="73"/>
      <c r="V71" s="73"/>
      <c r="W71" s="73">
        <v>5400</v>
      </c>
      <c r="X71" s="73">
        <v>38</v>
      </c>
      <c r="Y71" s="75">
        <v>142.11</v>
      </c>
      <c r="Z71">
        <f t="shared" si="2"/>
        <v>15</v>
      </c>
      <c r="AA71">
        <f t="shared" si="3"/>
        <v>108468</v>
      </c>
    </row>
    <row r="72" spans="1:27" ht="12.75">
      <c r="A72" s="88" t="str">
        <f t="shared" si="1"/>
        <v>17 111906</v>
      </c>
      <c r="B72" s="72" t="s">
        <v>179</v>
      </c>
      <c r="C72" s="73" t="s">
        <v>180</v>
      </c>
      <c r="D72" s="73">
        <v>475</v>
      </c>
      <c r="E72" s="73" t="s">
        <v>185</v>
      </c>
      <c r="F72" s="73" t="s">
        <v>247</v>
      </c>
      <c r="G72" s="73" t="s">
        <v>35</v>
      </c>
      <c r="H72" s="73" t="s">
        <v>41</v>
      </c>
      <c r="I72" s="73"/>
      <c r="J72" s="73" t="s">
        <v>183</v>
      </c>
      <c r="K72" s="73"/>
      <c r="L72" s="73" t="s">
        <v>38</v>
      </c>
      <c r="M72" s="74" t="s">
        <v>170</v>
      </c>
      <c r="N72" s="50">
        <v>82</v>
      </c>
      <c r="O72" s="50">
        <v>80</v>
      </c>
      <c r="P72" s="74" t="s">
        <v>40</v>
      </c>
      <c r="Q72" s="73">
        <v>986</v>
      </c>
      <c r="R72" s="73">
        <v>12</v>
      </c>
      <c r="S72" s="73">
        <v>82.17</v>
      </c>
      <c r="T72" s="73"/>
      <c r="U72" s="73"/>
      <c r="V72" s="73"/>
      <c r="W72" s="73">
        <v>986</v>
      </c>
      <c r="X72" s="73">
        <v>12</v>
      </c>
      <c r="Y72" s="75">
        <v>82.17</v>
      </c>
      <c r="Z72">
        <f t="shared" si="2"/>
        <v>17</v>
      </c>
      <c r="AA72">
        <f t="shared" si="3"/>
        <v>111906</v>
      </c>
    </row>
  </sheetData>
  <sheetProtection/>
  <autoFilter ref="A1:AA72"/>
  <printOptions/>
  <pageMargins left="0.2755905511811024" right="0.15748031496062992" top="0.54" bottom="0.41" header="0.2" footer="0.17"/>
  <pageSetup horizontalDpi="600" verticalDpi="600" orientation="landscape" paperSize="9" scale="84" r:id="rId1"/>
  <headerFooter alignWithMargins="0">
    <oddHeader>&amp;CListing catégorie de Mars 2009
Référence pour les championnats individuels</oddHeader>
    <oddFooter>&amp;C&amp;D&amp;R&amp;P/&amp;N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L58"/>
  <sheetViews>
    <sheetView zoomScale="67" zoomScaleNormal="67" workbookViewId="0" topLeftCell="A37">
      <selection activeCell="A39" sqref="A39:L39"/>
    </sheetView>
  </sheetViews>
  <sheetFormatPr defaultColWidth="22.00390625" defaultRowHeight="12.75"/>
  <cols>
    <col min="1" max="1" width="20.421875" style="0" bestFit="1" customWidth="1"/>
    <col min="2" max="2" width="26.57421875" style="0" bestFit="1" customWidth="1"/>
    <col min="3" max="4" width="20.140625" style="0" customWidth="1"/>
    <col min="5" max="5" width="20.57421875" style="0" customWidth="1"/>
    <col min="6" max="6" width="21.421875" style="0" bestFit="1" customWidth="1"/>
    <col min="7" max="7" width="19.7109375" style="0" customWidth="1"/>
    <col min="8" max="8" width="21.140625" style="0" customWidth="1"/>
  </cols>
  <sheetData>
    <row r="1" spans="1:12" ht="27.75">
      <c r="A1" s="175" t="s">
        <v>277</v>
      </c>
      <c r="B1" s="175"/>
      <c r="C1" s="175"/>
      <c r="D1" s="175"/>
      <c r="E1" s="175"/>
      <c r="F1" s="175"/>
      <c r="G1" s="175"/>
      <c r="H1" s="175"/>
      <c r="I1" s="155"/>
      <c r="J1" s="155"/>
      <c r="K1" s="155"/>
      <c r="L1" s="155"/>
    </row>
    <row r="2" spans="1:12" ht="12.7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ht="12.75">
      <c r="A3" s="155" t="s">
        <v>101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</row>
    <row r="4" spans="1:12" ht="12.75">
      <c r="A4" s="155">
        <v>1</v>
      </c>
      <c r="B4" s="155">
        <v>2</v>
      </c>
      <c r="C4" s="155">
        <v>3</v>
      </c>
      <c r="D4" s="155">
        <v>4</v>
      </c>
      <c r="E4" s="155">
        <v>5</v>
      </c>
      <c r="F4" s="155">
        <v>6</v>
      </c>
      <c r="G4" s="155">
        <v>7</v>
      </c>
      <c r="H4" s="155">
        <v>8</v>
      </c>
      <c r="I4" s="155"/>
      <c r="J4" s="155"/>
      <c r="K4" s="155"/>
      <c r="L4" s="155"/>
    </row>
    <row r="5" spans="1:12" ht="12.7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</row>
    <row r="6" spans="1:12" ht="12.75">
      <c r="A6" s="156" t="s">
        <v>71</v>
      </c>
      <c r="B6" s="156" t="s">
        <v>58</v>
      </c>
      <c r="C6" s="156" t="s">
        <v>154</v>
      </c>
      <c r="D6" s="156" t="s">
        <v>112</v>
      </c>
      <c r="E6" s="156" t="s">
        <v>68</v>
      </c>
      <c r="F6" s="156" t="s">
        <v>94</v>
      </c>
      <c r="G6" s="156" t="s">
        <v>96</v>
      </c>
      <c r="H6" s="156" t="s">
        <v>115</v>
      </c>
      <c r="I6" s="155"/>
      <c r="J6" s="155"/>
      <c r="K6" s="155"/>
      <c r="L6" s="155"/>
    </row>
    <row r="7" spans="1:12" ht="12.75">
      <c r="A7" s="156" t="s">
        <v>93</v>
      </c>
      <c r="B7" s="156" t="s">
        <v>62</v>
      </c>
      <c r="C7" s="156" t="s">
        <v>153</v>
      </c>
      <c r="D7" s="156" t="s">
        <v>159</v>
      </c>
      <c r="E7" s="156" t="s">
        <v>70</v>
      </c>
      <c r="F7" s="156" t="s">
        <v>119</v>
      </c>
      <c r="G7" s="156" t="s">
        <v>156</v>
      </c>
      <c r="H7" s="156" t="s">
        <v>168</v>
      </c>
      <c r="I7" s="155"/>
      <c r="J7" s="155"/>
      <c r="K7" s="155"/>
      <c r="L7" s="155"/>
    </row>
    <row r="8" spans="1:12" ht="12.75">
      <c r="A8" s="155"/>
      <c r="B8" s="156" t="s">
        <v>261</v>
      </c>
      <c r="C8" s="155"/>
      <c r="D8" s="156" t="s">
        <v>90</v>
      </c>
      <c r="E8" s="155"/>
      <c r="F8" s="156" t="s">
        <v>166</v>
      </c>
      <c r="G8" s="155"/>
      <c r="H8" s="156" t="s">
        <v>161</v>
      </c>
      <c r="I8" s="155"/>
      <c r="J8" s="155"/>
      <c r="K8" s="155"/>
      <c r="L8" s="155"/>
    </row>
    <row r="9" spans="1:12" ht="12.75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</row>
    <row r="10" spans="1:12" ht="12.75">
      <c r="A10" s="155">
        <v>9</v>
      </c>
      <c r="B10" s="155">
        <v>10</v>
      </c>
      <c r="C10" s="155">
        <v>11</v>
      </c>
      <c r="D10" s="155">
        <v>12</v>
      </c>
      <c r="E10" s="155">
        <v>13</v>
      </c>
      <c r="F10" s="155">
        <v>14</v>
      </c>
      <c r="G10" s="155"/>
      <c r="H10" s="155"/>
      <c r="I10" s="155"/>
      <c r="J10" s="155"/>
      <c r="K10" s="155"/>
      <c r="L10" s="155"/>
    </row>
    <row r="11" spans="1:12" ht="12.75">
      <c r="A11" s="156" t="s">
        <v>103</v>
      </c>
      <c r="B11" s="156" t="s">
        <v>105</v>
      </c>
      <c r="C11" s="156" t="s">
        <v>99</v>
      </c>
      <c r="D11" s="156" t="s">
        <v>69</v>
      </c>
      <c r="E11" s="156" t="s">
        <v>73</v>
      </c>
      <c r="F11" s="156" t="s">
        <v>60</v>
      </c>
      <c r="G11" s="155"/>
      <c r="H11" s="155"/>
      <c r="I11" s="155"/>
      <c r="J11" s="155"/>
      <c r="K11" s="155"/>
      <c r="L11" s="155"/>
    </row>
    <row r="12" spans="1:12" ht="12.75">
      <c r="A12" s="156" t="s">
        <v>167</v>
      </c>
      <c r="B12" s="156" t="s">
        <v>160</v>
      </c>
      <c r="C12" s="156" t="s">
        <v>104</v>
      </c>
      <c r="D12" s="156" t="s">
        <v>95</v>
      </c>
      <c r="E12" s="156" t="s">
        <v>109</v>
      </c>
      <c r="F12" s="156" t="s">
        <v>267</v>
      </c>
      <c r="G12" s="155"/>
      <c r="H12" s="155"/>
      <c r="I12" s="155"/>
      <c r="J12" s="155"/>
      <c r="K12" s="155"/>
      <c r="L12" s="155"/>
    </row>
    <row r="13" spans="1:12" ht="12.75">
      <c r="A13" s="155"/>
      <c r="B13" s="156" t="s">
        <v>163</v>
      </c>
      <c r="C13" s="156" t="s">
        <v>108</v>
      </c>
      <c r="D13" s="155"/>
      <c r="E13" s="155"/>
      <c r="F13" s="155"/>
      <c r="G13" s="155"/>
      <c r="H13" s="155"/>
      <c r="I13" s="155"/>
      <c r="J13" s="155"/>
      <c r="K13" s="155"/>
      <c r="L13" s="155"/>
    </row>
    <row r="14" spans="1:12" ht="12.7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</row>
    <row r="15" spans="1:12" ht="12.7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</row>
    <row r="16" spans="1:12" ht="12.75">
      <c r="A16" s="155" t="s">
        <v>102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</row>
    <row r="17" spans="1:12" ht="12.75">
      <c r="A17" s="155">
        <v>1</v>
      </c>
      <c r="B17" s="155">
        <v>2</v>
      </c>
      <c r="C17" s="155">
        <v>3</v>
      </c>
      <c r="D17" s="155">
        <v>4</v>
      </c>
      <c r="E17" s="155">
        <v>5</v>
      </c>
      <c r="F17" s="155">
        <v>6</v>
      </c>
      <c r="G17" s="155">
        <v>7</v>
      </c>
      <c r="H17" s="155">
        <v>8</v>
      </c>
      <c r="I17" s="155"/>
      <c r="J17" s="155"/>
      <c r="K17" s="155"/>
      <c r="L17" s="155"/>
    </row>
    <row r="18" spans="1:12" ht="12.75">
      <c r="A18" s="156" t="s">
        <v>99</v>
      </c>
      <c r="B18" s="156" t="s">
        <v>69</v>
      </c>
      <c r="C18" s="156" t="s">
        <v>73</v>
      </c>
      <c r="D18" s="156" t="s">
        <v>60</v>
      </c>
      <c r="E18" s="156" t="s">
        <v>71</v>
      </c>
      <c r="F18" s="156" t="s">
        <v>58</v>
      </c>
      <c r="G18" s="156" t="s">
        <v>154</v>
      </c>
      <c r="H18" s="156" t="s">
        <v>112</v>
      </c>
      <c r="I18" s="155"/>
      <c r="J18" s="155"/>
      <c r="K18" s="155"/>
      <c r="L18" s="155"/>
    </row>
    <row r="19" spans="1:12" ht="12.75">
      <c r="A19" s="156" t="s">
        <v>104</v>
      </c>
      <c r="B19" s="156" t="s">
        <v>95</v>
      </c>
      <c r="C19" s="156" t="s">
        <v>109</v>
      </c>
      <c r="D19" s="156" t="s">
        <v>267</v>
      </c>
      <c r="E19" s="156" t="s">
        <v>93</v>
      </c>
      <c r="F19" s="156" t="s">
        <v>62</v>
      </c>
      <c r="G19" s="156" t="s">
        <v>153</v>
      </c>
      <c r="H19" s="156" t="s">
        <v>159</v>
      </c>
      <c r="I19" s="155"/>
      <c r="J19" s="155"/>
      <c r="K19" s="155"/>
      <c r="L19" s="155"/>
    </row>
    <row r="20" spans="1:12" ht="12.75">
      <c r="A20" s="155"/>
      <c r="B20" s="155"/>
      <c r="C20" s="155"/>
      <c r="D20" s="155"/>
      <c r="E20" s="155"/>
      <c r="F20" s="156" t="s">
        <v>261</v>
      </c>
      <c r="G20" s="155"/>
      <c r="H20" s="156" t="s">
        <v>90</v>
      </c>
      <c r="I20" s="155"/>
      <c r="J20" s="155"/>
      <c r="K20" s="155"/>
      <c r="L20" s="155"/>
    </row>
    <row r="21" spans="1:12" ht="12.7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</row>
    <row r="22" spans="1:12" ht="12.75">
      <c r="A22" s="155">
        <v>9</v>
      </c>
      <c r="B22" s="155">
        <v>10</v>
      </c>
      <c r="C22" s="155">
        <v>11</v>
      </c>
      <c r="D22" s="155">
        <v>12</v>
      </c>
      <c r="E22" s="155">
        <v>13</v>
      </c>
      <c r="F22" s="155">
        <v>14</v>
      </c>
      <c r="G22" s="155"/>
      <c r="H22" s="155"/>
      <c r="I22" s="155"/>
      <c r="J22" s="155"/>
      <c r="K22" s="155"/>
      <c r="L22" s="155"/>
    </row>
    <row r="23" spans="1:12" ht="12.75">
      <c r="A23" s="156" t="s">
        <v>68</v>
      </c>
      <c r="B23" s="156" t="s">
        <v>94</v>
      </c>
      <c r="C23" s="156" t="s">
        <v>96</v>
      </c>
      <c r="D23" s="156" t="s">
        <v>115</v>
      </c>
      <c r="E23" s="156" t="s">
        <v>103</v>
      </c>
      <c r="F23" s="156" t="s">
        <v>105</v>
      </c>
      <c r="G23" s="155"/>
      <c r="H23" s="155"/>
      <c r="I23" s="155"/>
      <c r="J23" s="155"/>
      <c r="K23" s="155"/>
      <c r="L23" s="155"/>
    </row>
    <row r="24" spans="1:12" ht="12.75">
      <c r="A24" s="156" t="s">
        <v>70</v>
      </c>
      <c r="B24" s="156" t="s">
        <v>119</v>
      </c>
      <c r="C24" s="156" t="s">
        <v>156</v>
      </c>
      <c r="D24" s="156" t="s">
        <v>168</v>
      </c>
      <c r="E24" s="156" t="s">
        <v>167</v>
      </c>
      <c r="F24" s="156" t="s">
        <v>160</v>
      </c>
      <c r="G24" s="155"/>
      <c r="H24" s="155"/>
      <c r="I24" s="155"/>
      <c r="J24" s="155"/>
      <c r="K24" s="155"/>
      <c r="L24" s="155"/>
    </row>
    <row r="25" spans="1:12" ht="12.75">
      <c r="A25" s="155"/>
      <c r="B25" s="156" t="s">
        <v>166</v>
      </c>
      <c r="C25" s="155"/>
      <c r="D25" s="156" t="s">
        <v>161</v>
      </c>
      <c r="E25" s="155"/>
      <c r="F25" s="156" t="s">
        <v>163</v>
      </c>
      <c r="G25" s="155"/>
      <c r="H25" s="155"/>
      <c r="I25" s="155"/>
      <c r="J25" s="155"/>
      <c r="K25" s="155"/>
      <c r="L25" s="155"/>
    </row>
    <row r="26" spans="1:12" ht="12.75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</row>
    <row r="27" spans="1:12" ht="12.75">
      <c r="A27" s="155" t="s">
        <v>276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</row>
    <row r="28" spans="1:12" ht="12.75">
      <c r="A28" s="155">
        <v>1</v>
      </c>
      <c r="B28" s="155">
        <v>2</v>
      </c>
      <c r="C28" s="155">
        <v>3</v>
      </c>
      <c r="D28" s="155">
        <v>4</v>
      </c>
      <c r="E28" s="155">
        <v>5</v>
      </c>
      <c r="F28" s="155">
        <v>6</v>
      </c>
      <c r="G28" s="155">
        <v>7</v>
      </c>
      <c r="H28" s="155">
        <v>8</v>
      </c>
      <c r="I28" s="155"/>
      <c r="J28" s="155"/>
      <c r="K28" s="155"/>
      <c r="L28" s="155"/>
    </row>
    <row r="29" spans="1:12" ht="12.75">
      <c r="A29" s="156" t="s">
        <v>96</v>
      </c>
      <c r="B29" s="156" t="s">
        <v>115</v>
      </c>
      <c r="C29" s="156" t="s">
        <v>103</v>
      </c>
      <c r="D29" s="156" t="s">
        <v>105</v>
      </c>
      <c r="E29" s="156" t="s">
        <v>99</v>
      </c>
      <c r="F29" s="156" t="s">
        <v>69</v>
      </c>
      <c r="G29" s="156" t="s">
        <v>73</v>
      </c>
      <c r="H29" s="156" t="s">
        <v>60</v>
      </c>
      <c r="I29" s="155"/>
      <c r="J29" s="155"/>
      <c r="K29" s="155"/>
      <c r="L29" s="155"/>
    </row>
    <row r="30" spans="1:12" ht="12.75">
      <c r="A30" s="156" t="s">
        <v>156</v>
      </c>
      <c r="B30" s="156" t="s">
        <v>168</v>
      </c>
      <c r="C30" s="156" t="s">
        <v>167</v>
      </c>
      <c r="D30" s="156" t="s">
        <v>160</v>
      </c>
      <c r="E30" s="156" t="s">
        <v>104</v>
      </c>
      <c r="F30" s="156" t="s">
        <v>95</v>
      </c>
      <c r="G30" s="156" t="s">
        <v>109</v>
      </c>
      <c r="H30" s="156" t="s">
        <v>267</v>
      </c>
      <c r="I30" s="155"/>
      <c r="J30" s="155"/>
      <c r="K30" s="155"/>
      <c r="L30" s="155"/>
    </row>
    <row r="31" spans="1:12" ht="12.75">
      <c r="A31" s="155"/>
      <c r="B31" s="156" t="s">
        <v>161</v>
      </c>
      <c r="C31" s="155"/>
      <c r="D31" s="156" t="s">
        <v>163</v>
      </c>
      <c r="E31" s="156" t="s">
        <v>108</v>
      </c>
      <c r="F31" s="155"/>
      <c r="G31" s="155"/>
      <c r="H31" s="155"/>
      <c r="I31" s="155"/>
      <c r="J31" s="155"/>
      <c r="K31" s="155"/>
      <c r="L31" s="155"/>
    </row>
    <row r="32" spans="1:12" ht="12.75">
      <c r="A32" s="155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</row>
    <row r="33" spans="1:12" ht="12.75">
      <c r="A33" s="155">
        <v>9</v>
      </c>
      <c r="B33" s="155">
        <v>10</v>
      </c>
      <c r="C33" s="155">
        <v>11</v>
      </c>
      <c r="D33" s="155">
        <v>12</v>
      </c>
      <c r="E33" s="155">
        <v>13</v>
      </c>
      <c r="F33" s="155">
        <v>14</v>
      </c>
      <c r="G33" s="155"/>
      <c r="H33" s="155"/>
      <c r="I33" s="155"/>
      <c r="J33" s="155"/>
      <c r="K33" s="155"/>
      <c r="L33" s="155"/>
    </row>
    <row r="34" spans="1:12" ht="12.75">
      <c r="A34" s="156" t="s">
        <v>71</v>
      </c>
      <c r="B34" s="156" t="s">
        <v>58</v>
      </c>
      <c r="C34" s="156" t="s">
        <v>154</v>
      </c>
      <c r="D34" s="156" t="s">
        <v>112</v>
      </c>
      <c r="E34" s="156" t="s">
        <v>68</v>
      </c>
      <c r="F34" s="156" t="s">
        <v>94</v>
      </c>
      <c r="G34" s="155"/>
      <c r="H34" s="155"/>
      <c r="I34" s="155"/>
      <c r="J34" s="155"/>
      <c r="K34" s="155"/>
      <c r="L34" s="155"/>
    </row>
    <row r="35" spans="1:12" ht="12.75">
      <c r="A35" s="156" t="s">
        <v>93</v>
      </c>
      <c r="B35" s="156" t="s">
        <v>62</v>
      </c>
      <c r="C35" s="156" t="s">
        <v>153</v>
      </c>
      <c r="D35" s="156" t="s">
        <v>159</v>
      </c>
      <c r="E35" s="156" t="s">
        <v>70</v>
      </c>
      <c r="F35" s="156" t="s">
        <v>119</v>
      </c>
      <c r="G35" s="155"/>
      <c r="H35" s="155"/>
      <c r="I35" s="155"/>
      <c r="J35" s="155"/>
      <c r="K35" s="155"/>
      <c r="L35" s="155"/>
    </row>
    <row r="36" spans="1:12" ht="12.75">
      <c r="A36" s="155"/>
      <c r="B36" s="156" t="s">
        <v>261</v>
      </c>
      <c r="C36" s="155"/>
      <c r="D36" s="156" t="s">
        <v>90</v>
      </c>
      <c r="E36" s="155"/>
      <c r="F36" s="156" t="s">
        <v>166</v>
      </c>
      <c r="G36" s="155"/>
      <c r="H36" s="155"/>
      <c r="I36" s="155"/>
      <c r="J36" s="155"/>
      <c r="K36" s="155"/>
      <c r="L36" s="155"/>
    </row>
    <row r="39" spans="1:12" ht="27.75">
      <c r="A39" s="176" t="s">
        <v>294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</row>
    <row r="40" s="153" customFormat="1" ht="12.75"/>
    <row r="42" ht="12.75">
      <c r="A42" t="s">
        <v>101</v>
      </c>
    </row>
    <row r="43" spans="1:12" ht="12.75">
      <c r="A43" s="154">
        <v>1</v>
      </c>
      <c r="B43" s="154">
        <v>2</v>
      </c>
      <c r="C43" s="154">
        <v>3</v>
      </c>
      <c r="D43" s="154">
        <v>4</v>
      </c>
      <c r="E43" s="154">
        <v>5</v>
      </c>
      <c r="F43" s="154">
        <v>6</v>
      </c>
      <c r="G43" s="154">
        <v>7</v>
      </c>
      <c r="H43" s="154">
        <v>8</v>
      </c>
      <c r="I43" s="154">
        <v>9</v>
      </c>
      <c r="J43" s="154">
        <v>10</v>
      </c>
      <c r="K43" s="154">
        <v>11</v>
      </c>
      <c r="L43" s="154">
        <v>12</v>
      </c>
    </row>
    <row r="44" spans="1:12" ht="12.75">
      <c r="A44" s="146" t="s">
        <v>112</v>
      </c>
      <c r="B44" s="146" t="s">
        <v>68</v>
      </c>
      <c r="C44" s="146" t="s">
        <v>70</v>
      </c>
      <c r="D44" s="146" t="s">
        <v>119</v>
      </c>
      <c r="E44" s="131" t="s">
        <v>99</v>
      </c>
      <c r="F44" s="147" t="s">
        <v>163</v>
      </c>
      <c r="G44" s="148" t="s">
        <v>103</v>
      </c>
      <c r="H44" s="151" t="s">
        <v>286</v>
      </c>
      <c r="I44" s="147" t="s">
        <v>60</v>
      </c>
      <c r="J44" s="148" t="s">
        <v>287</v>
      </c>
      <c r="K44" s="148" t="s">
        <v>58</v>
      </c>
      <c r="L44" s="148" t="s">
        <v>71</v>
      </c>
    </row>
    <row r="45" spans="1:12" ht="12.75">
      <c r="A45" s="146" t="s">
        <v>157</v>
      </c>
      <c r="B45" s="146" t="s">
        <v>166</v>
      </c>
      <c r="C45" s="146" t="s">
        <v>292</v>
      </c>
      <c r="D45" s="146" t="s">
        <v>90</v>
      </c>
      <c r="E45" s="131" t="s">
        <v>104</v>
      </c>
      <c r="F45" s="131" t="s">
        <v>105</v>
      </c>
      <c r="G45" s="148" t="s">
        <v>167</v>
      </c>
      <c r="H45" s="151" t="s">
        <v>96</v>
      </c>
      <c r="I45" s="147" t="s">
        <v>267</v>
      </c>
      <c r="J45" s="148" t="s">
        <v>154</v>
      </c>
      <c r="K45" s="148" t="s">
        <v>261</v>
      </c>
      <c r="L45" s="148" t="s">
        <v>285</v>
      </c>
    </row>
    <row r="46" spans="1:12" ht="12.75">
      <c r="A46" s="146" t="s">
        <v>94</v>
      </c>
      <c r="B46" s="54"/>
      <c r="C46" s="146" t="s">
        <v>97</v>
      </c>
      <c r="D46" s="54"/>
      <c r="E46" s="131" t="s">
        <v>95</v>
      </c>
      <c r="F46" s="131" t="s">
        <v>160</v>
      </c>
      <c r="G46" s="54"/>
      <c r="H46" s="150" t="s">
        <v>108</v>
      </c>
      <c r="I46" s="147" t="s">
        <v>98</v>
      </c>
      <c r="J46" s="147" t="s">
        <v>73</v>
      </c>
      <c r="K46" s="148" t="s">
        <v>153</v>
      </c>
      <c r="L46" s="148" t="s">
        <v>62</v>
      </c>
    </row>
    <row r="48" ht="12.75">
      <c r="A48" s="152" t="s">
        <v>102</v>
      </c>
    </row>
    <row r="49" spans="1:12" ht="12.75">
      <c r="A49" s="154">
        <v>1</v>
      </c>
      <c r="B49" s="154">
        <v>2</v>
      </c>
      <c r="C49" s="154">
        <v>3</v>
      </c>
      <c r="D49" s="154">
        <v>4</v>
      </c>
      <c r="E49" s="154">
        <v>5</v>
      </c>
      <c r="F49" s="154">
        <v>6</v>
      </c>
      <c r="G49" s="154">
        <v>7</v>
      </c>
      <c r="H49" s="154">
        <v>8</v>
      </c>
      <c r="I49" s="154">
        <v>9</v>
      </c>
      <c r="J49" s="154">
        <v>10</v>
      </c>
      <c r="K49" s="154">
        <v>11</v>
      </c>
      <c r="L49" s="154">
        <v>12</v>
      </c>
    </row>
    <row r="50" spans="1:12" ht="12.75">
      <c r="A50" s="147" t="s">
        <v>60</v>
      </c>
      <c r="B50" s="148" t="s">
        <v>287</v>
      </c>
      <c r="C50" s="148" t="s">
        <v>58</v>
      </c>
      <c r="D50" s="148" t="s">
        <v>71</v>
      </c>
      <c r="E50" s="146" t="s">
        <v>112</v>
      </c>
      <c r="F50" s="146" t="s">
        <v>68</v>
      </c>
      <c r="G50" s="146" t="s">
        <v>70</v>
      </c>
      <c r="H50" s="146" t="s">
        <v>119</v>
      </c>
      <c r="I50" s="131" t="s">
        <v>99</v>
      </c>
      <c r="J50" s="147" t="s">
        <v>163</v>
      </c>
      <c r="K50" s="148" t="s">
        <v>103</v>
      </c>
      <c r="L50" s="151" t="s">
        <v>286</v>
      </c>
    </row>
    <row r="51" spans="1:12" ht="12.75">
      <c r="A51" s="147" t="s">
        <v>267</v>
      </c>
      <c r="B51" s="148" t="s">
        <v>154</v>
      </c>
      <c r="C51" s="148" t="s">
        <v>261</v>
      </c>
      <c r="D51" s="148" t="s">
        <v>285</v>
      </c>
      <c r="E51" s="146" t="s">
        <v>157</v>
      </c>
      <c r="F51" s="146" t="s">
        <v>166</v>
      </c>
      <c r="G51" s="146" t="s">
        <v>292</v>
      </c>
      <c r="H51" s="146" t="s">
        <v>90</v>
      </c>
      <c r="I51" s="131" t="s">
        <v>104</v>
      </c>
      <c r="J51" s="131" t="s">
        <v>105</v>
      </c>
      <c r="K51" s="148" t="s">
        <v>167</v>
      </c>
      <c r="L51" s="151" t="s">
        <v>96</v>
      </c>
    </row>
    <row r="52" spans="1:12" ht="12.75">
      <c r="A52" s="147" t="s">
        <v>98</v>
      </c>
      <c r="B52" s="147" t="s">
        <v>73</v>
      </c>
      <c r="C52" s="148" t="s">
        <v>153</v>
      </c>
      <c r="D52" s="148" t="s">
        <v>62</v>
      </c>
      <c r="E52" s="146" t="s">
        <v>94</v>
      </c>
      <c r="F52" s="54"/>
      <c r="G52" s="146" t="s">
        <v>97</v>
      </c>
      <c r="H52" s="54"/>
      <c r="I52" s="131" t="s">
        <v>95</v>
      </c>
      <c r="J52" s="131" t="s">
        <v>160</v>
      </c>
      <c r="K52" s="54"/>
      <c r="L52" s="149"/>
    </row>
    <row r="54" ht="12.75">
      <c r="A54" s="152" t="s">
        <v>276</v>
      </c>
    </row>
    <row r="55" spans="1:12" ht="12.75">
      <c r="A55" s="154">
        <v>1</v>
      </c>
      <c r="B55" s="154">
        <v>2</v>
      </c>
      <c r="C55" s="154">
        <v>3</v>
      </c>
      <c r="D55" s="154">
        <v>4</v>
      </c>
      <c r="E55" s="154">
        <v>5</v>
      </c>
      <c r="F55" s="154">
        <v>6</v>
      </c>
      <c r="G55" s="154">
        <v>7</v>
      </c>
      <c r="H55" s="154">
        <v>8</v>
      </c>
      <c r="I55" s="154">
        <v>9</v>
      </c>
      <c r="J55" s="154">
        <v>10</v>
      </c>
      <c r="K55" s="154">
        <v>11</v>
      </c>
      <c r="L55" s="154">
        <v>12</v>
      </c>
    </row>
    <row r="56" spans="1:12" ht="12.75">
      <c r="A56" s="131" t="s">
        <v>99</v>
      </c>
      <c r="B56" s="147" t="s">
        <v>163</v>
      </c>
      <c r="C56" s="148" t="s">
        <v>103</v>
      </c>
      <c r="D56" s="151" t="s">
        <v>286</v>
      </c>
      <c r="E56" s="147" t="s">
        <v>60</v>
      </c>
      <c r="F56" s="148" t="s">
        <v>287</v>
      </c>
      <c r="G56" s="148" t="s">
        <v>58</v>
      </c>
      <c r="H56" s="148" t="s">
        <v>71</v>
      </c>
      <c r="I56" s="146" t="s">
        <v>112</v>
      </c>
      <c r="J56" s="146" t="s">
        <v>68</v>
      </c>
      <c r="K56" s="146" t="s">
        <v>70</v>
      </c>
      <c r="L56" s="146" t="s">
        <v>119</v>
      </c>
    </row>
    <row r="57" spans="1:12" ht="12.75">
      <c r="A57" s="131" t="s">
        <v>104</v>
      </c>
      <c r="B57" s="131" t="s">
        <v>105</v>
      </c>
      <c r="C57" s="148" t="s">
        <v>167</v>
      </c>
      <c r="D57" s="151" t="s">
        <v>96</v>
      </c>
      <c r="E57" s="147" t="s">
        <v>267</v>
      </c>
      <c r="F57" s="148" t="s">
        <v>154</v>
      </c>
      <c r="G57" s="148" t="s">
        <v>261</v>
      </c>
      <c r="H57" s="148" t="s">
        <v>285</v>
      </c>
      <c r="I57" s="146" t="s">
        <v>157</v>
      </c>
      <c r="J57" s="146" t="s">
        <v>166</v>
      </c>
      <c r="K57" s="146" t="s">
        <v>292</v>
      </c>
      <c r="L57" s="146" t="s">
        <v>90</v>
      </c>
    </row>
    <row r="58" spans="1:12" ht="12.75">
      <c r="A58" s="131" t="s">
        <v>95</v>
      </c>
      <c r="B58" s="131" t="s">
        <v>160</v>
      </c>
      <c r="C58" s="54"/>
      <c r="D58" s="150" t="s">
        <v>108</v>
      </c>
      <c r="E58" s="147" t="s">
        <v>98</v>
      </c>
      <c r="F58" s="147" t="s">
        <v>73</v>
      </c>
      <c r="G58" s="148" t="s">
        <v>153</v>
      </c>
      <c r="H58" s="148" t="s">
        <v>62</v>
      </c>
      <c r="I58" s="146" t="s">
        <v>94</v>
      </c>
      <c r="J58" s="54"/>
      <c r="K58" s="146" t="s">
        <v>97</v>
      </c>
      <c r="L58" s="54"/>
    </row>
  </sheetData>
  <sheetProtection/>
  <mergeCells count="2">
    <mergeCell ref="A1:H1"/>
    <mergeCell ref="A39:L39"/>
  </mergeCells>
  <printOptions/>
  <pageMargins left="0.25" right="0.25" top="0.75" bottom="0.75" header="0.3" footer="0.3"/>
  <pageSetup fitToHeight="0" fitToWidth="1" horizontalDpi="600" verticalDpi="600" orientation="landscape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5">
    <tabColor indexed="10"/>
  </sheetPr>
  <dimension ref="A2:M26"/>
  <sheetViews>
    <sheetView zoomScale="75" zoomScaleNormal="75" zoomScalePageLayoutView="0" workbookViewId="0" topLeftCell="A1">
      <selection activeCell="S15" sqref="S15"/>
    </sheetView>
  </sheetViews>
  <sheetFormatPr defaultColWidth="11.421875" defaultRowHeight="12.75"/>
  <cols>
    <col min="1" max="3" width="10.7109375" style="18" customWidth="1"/>
    <col min="4" max="4" width="4.28125" style="18" customWidth="1"/>
    <col min="5" max="7" width="10.7109375" style="18" customWidth="1"/>
    <col min="8" max="8" width="4.421875" style="18" customWidth="1"/>
    <col min="9" max="11" width="10.7109375" style="18" customWidth="1"/>
    <col min="12" max="12" width="4.8515625" style="18" customWidth="1"/>
    <col min="13" max="16384" width="11.421875" style="18" customWidth="1"/>
  </cols>
  <sheetData>
    <row r="1" ht="9.75" customHeight="1" thickBot="1"/>
    <row r="2" spans="1:13" ht="38.25" customHeight="1">
      <c r="A2" s="18" t="s">
        <v>16</v>
      </c>
      <c r="B2" s="62" t="s">
        <v>106</v>
      </c>
      <c r="C2" s="61"/>
      <c r="D2" s="63"/>
      <c r="E2" s="63"/>
      <c r="G2" s="177" t="s">
        <v>281</v>
      </c>
      <c r="H2" s="178"/>
      <c r="I2" s="178"/>
      <c r="J2" s="178"/>
      <c r="K2" s="178"/>
      <c r="L2" s="178"/>
      <c r="M2" s="179"/>
    </row>
    <row r="3" spans="7:13" ht="12" customHeight="1">
      <c r="G3" s="64"/>
      <c r="H3" s="59"/>
      <c r="I3" s="59"/>
      <c r="J3" s="59"/>
      <c r="K3" s="59"/>
      <c r="L3" s="59"/>
      <c r="M3" s="65"/>
    </row>
    <row r="4" spans="1:13" ht="45">
      <c r="A4" s="19" t="s">
        <v>49</v>
      </c>
      <c r="B4" s="66" t="str">
        <f>IF($B2="","",VLOOKUP($B2,Régional!$A$1:$Y$72,13,FALSE))</f>
        <v>VAUTIER-GAUMIN Maxime</v>
      </c>
      <c r="C4" s="44"/>
      <c r="D4" s="44"/>
      <c r="E4" s="46"/>
      <c r="F4" s="56"/>
      <c r="G4" s="180" t="str">
        <f>Accueil!F17</f>
        <v>Journée 5</v>
      </c>
      <c r="H4" s="181"/>
      <c r="I4" s="181"/>
      <c r="J4" s="181"/>
      <c r="K4" s="181"/>
      <c r="L4" s="181"/>
      <c r="M4" s="182"/>
    </row>
    <row r="5" spans="6:13" s="16" customFormat="1" ht="12.75" customHeight="1">
      <c r="F5" s="57"/>
      <c r="G5" s="64"/>
      <c r="H5" s="59"/>
      <c r="I5" s="59"/>
      <c r="J5" s="59"/>
      <c r="K5" s="59"/>
      <c r="L5" s="59"/>
      <c r="M5" s="65"/>
    </row>
    <row r="6" spans="1:13" ht="45.75" customHeight="1" thickBot="1">
      <c r="A6" s="19" t="s">
        <v>50</v>
      </c>
      <c r="B6" s="66" t="str">
        <f>IF($B2="","",VLOOKUP($B2,Régional!$A$1:$Y$72,16,FALSE))</f>
        <v>FLERS BOWLING IMPACT</v>
      </c>
      <c r="C6" s="47"/>
      <c r="D6" s="47"/>
      <c r="E6" s="48"/>
      <c r="F6" s="58"/>
      <c r="G6" s="183" t="str">
        <f>Accueil!F18</f>
        <v>SAINT-LÔ Macao - Le 18 février 2018</v>
      </c>
      <c r="H6" s="184"/>
      <c r="I6" s="184"/>
      <c r="J6" s="184"/>
      <c r="K6" s="184"/>
      <c r="L6" s="184"/>
      <c r="M6" s="185"/>
    </row>
    <row r="7" s="20" customFormat="1" ht="13.5" customHeight="1"/>
    <row r="8" spans="1:3" s="20" customFormat="1" ht="45.75" customHeight="1">
      <c r="A8" s="21" t="s">
        <v>51</v>
      </c>
      <c r="B8" s="43" t="str">
        <f>IF($B2="","",VLOOKUP($B2,Régional!$A$1:$Y$72,8,FALSE))</f>
        <v>MI</v>
      </c>
      <c r="C8" s="49" t="str">
        <f>IF($B2="","",VLOOKUP($B2,Régional!$A$1:$Y$72,7,FALSE))</f>
        <v>H</v>
      </c>
    </row>
    <row r="9" spans="1:9" s="20" customFormat="1" ht="18.75" customHeight="1" thickBot="1">
      <c r="A9" s="186"/>
      <c r="B9" s="187"/>
      <c r="C9" s="187"/>
      <c r="D9" s="187"/>
      <c r="E9" s="187"/>
      <c r="F9" s="187"/>
      <c r="G9" s="187"/>
      <c r="H9" s="187"/>
      <c r="I9" s="187"/>
    </row>
    <row r="10" spans="1:11" s="27" customFormat="1" ht="46.5" customHeight="1" thickBot="1">
      <c r="A10" s="23" t="s">
        <v>52</v>
      </c>
      <c r="B10" s="24"/>
      <c r="C10" s="25"/>
      <c r="D10" s="26"/>
      <c r="E10" s="23" t="s">
        <v>53</v>
      </c>
      <c r="F10" s="24"/>
      <c r="G10" s="25"/>
      <c r="H10" s="26"/>
      <c r="I10" s="23" t="s">
        <v>278</v>
      </c>
      <c r="J10" s="24"/>
      <c r="K10" s="25"/>
    </row>
    <row r="11" spans="1:11" s="30" customFormat="1" ht="12.75">
      <c r="A11" s="28" t="s">
        <v>54</v>
      </c>
      <c r="B11" s="28" t="s">
        <v>55</v>
      </c>
      <c r="C11" s="38" t="s">
        <v>8</v>
      </c>
      <c r="D11" s="29"/>
      <c r="E11" s="37" t="s">
        <v>54</v>
      </c>
      <c r="F11" s="37" t="s">
        <v>55</v>
      </c>
      <c r="G11" s="38" t="s">
        <v>8</v>
      </c>
      <c r="H11" s="29"/>
      <c r="I11" s="37" t="s">
        <v>54</v>
      </c>
      <c r="J11" s="37" t="s">
        <v>55</v>
      </c>
      <c r="K11" s="38" t="s">
        <v>8</v>
      </c>
    </row>
    <row r="12" spans="1:13" s="22" customFormat="1" ht="45" customHeight="1" thickBot="1">
      <c r="A12" s="34"/>
      <c r="B12" s="34"/>
      <c r="C12" s="40">
        <f>IF(ISBLANK(A12),"",SUM(A12:B12))</f>
      </c>
      <c r="D12" s="42"/>
      <c r="E12" s="41"/>
      <c r="F12" s="41"/>
      <c r="G12" s="40">
        <f>IF(ISBLANK(E12),"",SUM(E12:F12))</f>
      </c>
      <c r="H12" s="42"/>
      <c r="I12" s="41"/>
      <c r="J12" s="41"/>
      <c r="K12" s="40">
        <f>IF(ISBLANK(I12),"",SUM(I12:J12))</f>
      </c>
      <c r="M12" s="130" t="s">
        <v>279</v>
      </c>
    </row>
    <row r="13" spans="1:13" s="33" customFormat="1" ht="45" customHeight="1" thickBot="1">
      <c r="A13" s="31" t="s">
        <v>10</v>
      </c>
      <c r="B13" s="32">
        <f>IF(ISBLANK(B12),"",A12+B12)</f>
      </c>
      <c r="C13" s="128"/>
      <c r="D13" s="31" t="s">
        <v>10</v>
      </c>
      <c r="E13" s="39">
        <f>IF(ISBLANK(E12),"",E12+#REF!)</f>
      </c>
      <c r="F13" s="39">
        <f>IF(ISBLANK(F12),"",F12+#REF!)</f>
      </c>
      <c r="G13" s="128"/>
      <c r="H13" s="31" t="s">
        <v>10</v>
      </c>
      <c r="I13" s="39">
        <f>IF(ISBLANK(I12),"",I12+#REF!)</f>
      </c>
      <c r="J13" s="39">
        <f>IF(ISBLANK(J12),"",J12+#REF!)</f>
      </c>
      <c r="K13" s="128"/>
      <c r="M13" s="129"/>
    </row>
    <row r="14" ht="9.75" customHeight="1" thickBot="1"/>
    <row r="15" spans="1:13" ht="38.25" customHeight="1">
      <c r="A15" s="18" t="s">
        <v>16</v>
      </c>
      <c r="B15" s="62" t="str">
        <f>B2</f>
        <v>15 108468</v>
      </c>
      <c r="C15" s="61"/>
      <c r="D15" s="63"/>
      <c r="E15" s="63"/>
      <c r="G15" s="177" t="s">
        <v>281</v>
      </c>
      <c r="H15" s="178"/>
      <c r="I15" s="178"/>
      <c r="J15" s="178"/>
      <c r="K15" s="178"/>
      <c r="L15" s="178"/>
      <c r="M15" s="179"/>
    </row>
    <row r="16" spans="7:13" ht="12" customHeight="1">
      <c r="G16" s="180"/>
      <c r="H16" s="181"/>
      <c r="I16" s="181"/>
      <c r="J16" s="181"/>
      <c r="K16" s="181"/>
      <c r="L16" s="181"/>
      <c r="M16" s="182"/>
    </row>
    <row r="17" spans="1:13" ht="45">
      <c r="A17" s="19" t="s">
        <v>49</v>
      </c>
      <c r="B17" s="66" t="str">
        <f>IF($B15="","",VLOOKUP($B15,Régional!$A$1:$Y$72,13,FALSE))</f>
        <v>VAUTIER-GAUMIN Maxime</v>
      </c>
      <c r="C17" s="44"/>
      <c r="D17" s="44"/>
      <c r="E17" s="46"/>
      <c r="F17" s="56"/>
      <c r="G17" s="180" t="str">
        <f>G4</f>
        <v>Journée 5</v>
      </c>
      <c r="H17" s="181"/>
      <c r="I17" s="181"/>
      <c r="J17" s="181"/>
      <c r="K17" s="181"/>
      <c r="L17" s="181"/>
      <c r="M17" s="182"/>
    </row>
    <row r="18" spans="6:13" s="16" customFormat="1" ht="12.75" customHeight="1">
      <c r="F18" s="57"/>
      <c r="G18" s="64"/>
      <c r="H18" s="59"/>
      <c r="I18" s="59"/>
      <c r="J18" s="59"/>
      <c r="K18" s="59"/>
      <c r="L18" s="59"/>
      <c r="M18" s="65"/>
    </row>
    <row r="19" spans="1:13" ht="45.75" customHeight="1" thickBot="1">
      <c r="A19" s="19" t="s">
        <v>50</v>
      </c>
      <c r="B19" s="66" t="str">
        <f>IF($B15="","",VLOOKUP($B15,Régional!$A$1:$Y$72,16,FALSE))</f>
        <v>FLERS BOWLING IMPACT</v>
      </c>
      <c r="C19" s="47"/>
      <c r="D19" s="47"/>
      <c r="E19" s="48"/>
      <c r="F19" s="58"/>
      <c r="G19" s="183" t="str">
        <f>G6</f>
        <v>SAINT-LÔ Macao - Le 18 février 2018</v>
      </c>
      <c r="H19" s="184"/>
      <c r="I19" s="184"/>
      <c r="J19" s="184"/>
      <c r="K19" s="184"/>
      <c r="L19" s="184"/>
      <c r="M19" s="185"/>
    </row>
    <row r="20" s="20" customFormat="1" ht="13.5" customHeight="1"/>
    <row r="21" spans="1:3" s="20" customFormat="1" ht="45.75" customHeight="1">
      <c r="A21" s="21" t="s">
        <v>51</v>
      </c>
      <c r="B21" s="43" t="str">
        <f>IF($B15="","",VLOOKUP($B15,Régional!$A$1:$Y$72,8,FALSE))</f>
        <v>MI</v>
      </c>
      <c r="C21" s="49" t="str">
        <f>IF($B15="","",VLOOKUP($B15,Régional!$A$1:$Y$72,7,FALSE))</f>
        <v>H</v>
      </c>
    </row>
    <row r="22" spans="1:9" s="20" customFormat="1" ht="18.75" customHeight="1" thickBot="1">
      <c r="A22" s="186"/>
      <c r="B22" s="187"/>
      <c r="C22" s="187"/>
      <c r="D22" s="187"/>
      <c r="E22" s="187"/>
      <c r="F22" s="187"/>
      <c r="G22" s="187"/>
      <c r="H22" s="187"/>
      <c r="I22" s="187"/>
    </row>
    <row r="23" spans="1:11" s="27" customFormat="1" ht="46.5" customHeight="1" thickBot="1">
      <c r="A23" s="23" t="s">
        <v>52</v>
      </c>
      <c r="B23" s="24"/>
      <c r="C23" s="25"/>
      <c r="D23" s="26"/>
      <c r="E23" s="23" t="s">
        <v>53</v>
      </c>
      <c r="F23" s="24"/>
      <c r="G23" s="25"/>
      <c r="H23" s="26"/>
      <c r="I23" s="23" t="s">
        <v>278</v>
      </c>
      <c r="J23" s="24"/>
      <c r="K23" s="25"/>
    </row>
    <row r="24" spans="1:11" s="30" customFormat="1" ht="12.75">
      <c r="A24" s="28" t="s">
        <v>54</v>
      </c>
      <c r="B24" s="28" t="s">
        <v>55</v>
      </c>
      <c r="C24" s="38" t="s">
        <v>8</v>
      </c>
      <c r="D24" s="29"/>
      <c r="E24" s="37" t="s">
        <v>54</v>
      </c>
      <c r="F24" s="37" t="s">
        <v>55</v>
      </c>
      <c r="G24" s="38" t="s">
        <v>8</v>
      </c>
      <c r="H24" s="29"/>
      <c r="I24" s="37" t="s">
        <v>54</v>
      </c>
      <c r="J24" s="37" t="s">
        <v>55</v>
      </c>
      <c r="K24" s="38" t="s">
        <v>8</v>
      </c>
    </row>
    <row r="25" spans="1:13" s="22" customFormat="1" ht="45.75" thickBot="1">
      <c r="A25" s="34"/>
      <c r="B25" s="34"/>
      <c r="C25" s="40">
        <f>IF(ISBLANK(A25),"",SUM(A25:B25))</f>
      </c>
      <c r="D25" s="42"/>
      <c r="E25" s="41"/>
      <c r="F25" s="41"/>
      <c r="G25" s="40">
        <f>IF(ISBLANK(E25),"",SUM(E25:F25))</f>
      </c>
      <c r="H25" s="42"/>
      <c r="I25" s="41"/>
      <c r="J25" s="41"/>
      <c r="K25" s="40">
        <f>IF(ISBLANK(I25),"",SUM(I25:J25))</f>
      </c>
      <c r="M25" s="130" t="s">
        <v>279</v>
      </c>
    </row>
    <row r="26" spans="1:13" s="33" customFormat="1" ht="45" customHeight="1" thickBot="1">
      <c r="A26" s="31" t="s">
        <v>10</v>
      </c>
      <c r="B26" s="32">
        <f>IF(ISBLANK(B25),"",A25+B25)</f>
      </c>
      <c r="C26" s="128"/>
      <c r="D26" s="31" t="s">
        <v>10</v>
      </c>
      <c r="E26" s="39">
        <f>IF(ISBLANK(E25),"",E25+#REF!)</f>
      </c>
      <c r="F26" s="39">
        <f>IF(ISBLANK(F25),"",F25+#REF!)</f>
      </c>
      <c r="G26" s="128"/>
      <c r="H26" s="31" t="s">
        <v>10</v>
      </c>
      <c r="I26" s="39">
        <f>IF(ISBLANK(I25),"",I25+#REF!)</f>
      </c>
      <c r="J26" s="39">
        <f>IF(ISBLANK(J25),"",J25+#REF!)</f>
      </c>
      <c r="K26" s="128"/>
      <c r="M26" s="129"/>
    </row>
  </sheetData>
  <sheetProtection selectLockedCells="1"/>
  <mergeCells count="9">
    <mergeCell ref="G2:M2"/>
    <mergeCell ref="G4:M4"/>
    <mergeCell ref="G6:M6"/>
    <mergeCell ref="A22:I22"/>
    <mergeCell ref="G15:M15"/>
    <mergeCell ref="G17:M17"/>
    <mergeCell ref="G16:M16"/>
    <mergeCell ref="G19:M19"/>
    <mergeCell ref="A9:I9"/>
  </mergeCells>
  <conditionalFormatting sqref="F13 F26">
    <cfRule type="cellIs" priority="9" dxfId="0" operator="between" stopIfTrue="1">
      <formula>1400</formula>
      <formula>2100</formula>
    </cfRule>
  </conditionalFormatting>
  <conditionalFormatting sqref="G13 G26">
    <cfRule type="cellIs" priority="10" dxfId="0" operator="between" stopIfTrue="1">
      <formula>1600</formula>
      <formula>2400</formula>
    </cfRule>
  </conditionalFormatting>
  <conditionalFormatting sqref="E12:F12 A12:B12 E25:F25 A25:B25">
    <cfRule type="cellIs" priority="11" dxfId="0" operator="between" stopIfTrue="1">
      <formula>200</formula>
      <formula>300</formula>
    </cfRule>
  </conditionalFormatting>
  <conditionalFormatting sqref="C13 C26">
    <cfRule type="cellIs" priority="12" dxfId="0" operator="between" stopIfTrue="1">
      <formula>800</formula>
      <formula>1200</formula>
    </cfRule>
  </conditionalFormatting>
  <conditionalFormatting sqref="E13 E26">
    <cfRule type="cellIs" priority="13" dxfId="0" operator="between" stopIfTrue="1">
      <formula>1000</formula>
      <formula>1500</formula>
    </cfRule>
  </conditionalFormatting>
  <conditionalFormatting sqref="B13 B26">
    <cfRule type="cellIs" priority="14" dxfId="0" operator="between" stopIfTrue="1">
      <formula>400</formula>
      <formula>600</formula>
    </cfRule>
  </conditionalFormatting>
  <conditionalFormatting sqref="J13">
    <cfRule type="cellIs" priority="5" dxfId="0" operator="between" stopIfTrue="1">
      <formula>1400</formula>
      <formula>2100</formula>
    </cfRule>
  </conditionalFormatting>
  <conditionalFormatting sqref="K13">
    <cfRule type="cellIs" priority="6" dxfId="0" operator="between" stopIfTrue="1">
      <formula>1600</formula>
      <formula>2400</formula>
    </cfRule>
  </conditionalFormatting>
  <conditionalFormatting sqref="I12:J12">
    <cfRule type="cellIs" priority="7" dxfId="0" operator="between" stopIfTrue="1">
      <formula>200</formula>
      <formula>300</formula>
    </cfRule>
  </conditionalFormatting>
  <conditionalFormatting sqref="I13">
    <cfRule type="cellIs" priority="8" dxfId="0" operator="between" stopIfTrue="1">
      <formula>1000</formula>
      <formula>1500</formula>
    </cfRule>
  </conditionalFormatting>
  <conditionalFormatting sqref="J26">
    <cfRule type="cellIs" priority="1" dxfId="0" operator="between" stopIfTrue="1">
      <formula>1400</formula>
      <formula>2100</formula>
    </cfRule>
  </conditionalFormatting>
  <conditionalFormatting sqref="K26">
    <cfRule type="cellIs" priority="2" dxfId="0" operator="between" stopIfTrue="1">
      <formula>1600</formula>
      <formula>2400</formula>
    </cfRule>
  </conditionalFormatting>
  <conditionalFormatting sqref="I25:J25">
    <cfRule type="cellIs" priority="3" dxfId="0" operator="between" stopIfTrue="1">
      <formula>200</formula>
      <formula>300</formula>
    </cfRule>
  </conditionalFormatting>
  <conditionalFormatting sqref="I26">
    <cfRule type="cellIs" priority="4" dxfId="0" operator="between" stopIfTrue="1">
      <formula>1000</formula>
      <formula>1500</formula>
    </cfRule>
  </conditionalFormatting>
  <printOptions horizontalCentered="1"/>
  <pageMargins left="0.25" right="0.25" top="0.75" bottom="0.75" header="0.3" footer="0.3"/>
  <pageSetup horizontalDpi="600" verticalDpi="600" orientation="landscape" paperSize="9" scale="110" r:id="rId2"/>
  <rowBreaks count="1" manualBreakCount="1">
    <brk id="1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K124"/>
  <sheetViews>
    <sheetView zoomScalePageLayoutView="0" workbookViewId="0" topLeftCell="A1">
      <selection activeCell="K66" sqref="K66"/>
    </sheetView>
  </sheetViews>
  <sheetFormatPr defaultColWidth="11.421875" defaultRowHeight="12.75"/>
  <cols>
    <col min="1" max="1" width="14.421875" style="105" customWidth="1"/>
    <col min="2" max="2" width="32.28125" style="105" bestFit="1" customWidth="1"/>
    <col min="3" max="3" width="23.8515625" style="105" customWidth="1"/>
    <col min="4" max="4" width="11.421875" style="105" customWidth="1"/>
    <col min="5" max="5" width="14.57421875" style="105" bestFit="1" customWidth="1"/>
    <col min="6" max="6" width="5.421875" style="105" customWidth="1"/>
    <col min="7" max="10" width="3.00390625" style="105" bestFit="1" customWidth="1"/>
    <col min="11" max="11" width="2.8515625" style="105" bestFit="1" customWidth="1"/>
    <col min="12" max="16384" width="11.421875" style="105" customWidth="1"/>
  </cols>
  <sheetData>
    <row r="1" spans="1:10" ht="23.25">
      <c r="A1" s="170" t="s">
        <v>120</v>
      </c>
      <c r="B1" s="170"/>
      <c r="C1" s="170"/>
      <c r="D1" s="170"/>
      <c r="E1" s="170"/>
      <c r="F1" s="170"/>
      <c r="G1" s="170"/>
      <c r="H1" s="170"/>
      <c r="I1" s="170"/>
      <c r="J1" s="170"/>
    </row>
    <row r="2" ht="12.75"/>
    <row r="3" spans="2:6" ht="12.75">
      <c r="B3" s="105" t="s">
        <v>80</v>
      </c>
      <c r="C3" s="105" t="s">
        <v>81</v>
      </c>
      <c r="F3" s="105" t="s">
        <v>83</v>
      </c>
    </row>
    <row r="4" spans="1:3" ht="12.75">
      <c r="A4" s="105" t="s">
        <v>76</v>
      </c>
      <c r="B4" s="106" t="s">
        <v>142</v>
      </c>
      <c r="C4" s="107" t="s">
        <v>139</v>
      </c>
    </row>
    <row r="5" spans="1:6" ht="12.75">
      <c r="A5" s="105" t="s">
        <v>77</v>
      </c>
      <c r="B5" s="106" t="s">
        <v>143</v>
      </c>
      <c r="C5" s="107" t="s">
        <v>140</v>
      </c>
      <c r="F5" s="107" t="s">
        <v>131</v>
      </c>
    </row>
    <row r="6" spans="1:6" ht="12.75">
      <c r="A6" s="105" t="s">
        <v>78</v>
      </c>
      <c r="B6" s="106" t="s">
        <v>144</v>
      </c>
      <c r="C6" s="107" t="s">
        <v>141</v>
      </c>
      <c r="F6" s="105" t="s">
        <v>132</v>
      </c>
    </row>
    <row r="7" spans="1:3" ht="12.75">
      <c r="A7" s="105" t="s">
        <v>79</v>
      </c>
      <c r="B7" s="106" t="s">
        <v>145</v>
      </c>
      <c r="C7" s="105" t="s">
        <v>320</v>
      </c>
    </row>
    <row r="8" spans="1:6" ht="12.75">
      <c r="A8" s="105" t="s">
        <v>130</v>
      </c>
      <c r="B8" s="106" t="s">
        <v>146</v>
      </c>
      <c r="C8" s="105" t="s">
        <v>147</v>
      </c>
      <c r="F8" s="105" t="s">
        <v>133</v>
      </c>
    </row>
    <row r="9" spans="1:3" ht="12.75">
      <c r="A9" s="108"/>
      <c r="B9" s="108"/>
      <c r="C9" s="108"/>
    </row>
    <row r="10" spans="1:6" ht="12.75">
      <c r="A10" s="108"/>
      <c r="B10" s="108"/>
      <c r="C10" s="108"/>
      <c r="F10" s="105" t="s">
        <v>134</v>
      </c>
    </row>
    <row r="11" spans="1:6" ht="12.75">
      <c r="A11" s="108"/>
      <c r="B11" s="108"/>
      <c r="C11" s="108"/>
      <c r="F11" s="105" t="s">
        <v>135</v>
      </c>
    </row>
    <row r="12" spans="1:6" ht="12.75">
      <c r="A12" s="108"/>
      <c r="B12" s="108"/>
      <c r="C12" s="108"/>
      <c r="F12" s="107"/>
    </row>
    <row r="13" spans="1:6" ht="12.75">
      <c r="A13" s="108"/>
      <c r="B13" s="108"/>
      <c r="C13" s="108"/>
      <c r="F13" s="107"/>
    </row>
    <row r="14" spans="1:3" ht="12.75">
      <c r="A14" s="108"/>
      <c r="B14" s="108"/>
      <c r="C14" s="108"/>
    </row>
    <row r="15" spans="1:3" ht="12.75">
      <c r="A15" s="108"/>
      <c r="B15" s="108"/>
      <c r="C15" s="108"/>
    </row>
    <row r="16" spans="1:3" ht="12.75">
      <c r="A16" s="108"/>
      <c r="B16" s="108"/>
      <c r="C16" s="108"/>
    </row>
    <row r="17" spans="1:6" ht="12.75">
      <c r="A17" s="108"/>
      <c r="B17" s="108"/>
      <c r="C17" s="108"/>
      <c r="F17" s="109" t="str">
        <f>IF(K23&gt;0,"Journée 5",IF(J23&gt;0,"Journée 4",IF(I23&gt;0,"Journée 3",IF(H23&gt;0,"Journée 2",IF(G23&gt;0,"Journée 1","")))))</f>
        <v>Journée 5</v>
      </c>
    </row>
    <row r="18" spans="1:6" ht="12.75">
      <c r="A18" s="108"/>
      <c r="B18" s="108"/>
      <c r="C18" s="108"/>
      <c r="F18" s="109" t="str">
        <f>IF(K23&gt;0,CONCATENATE(C8," - ",B8),IF(J23&gt;0,CONCATENATE(C7," - ",B7),IF(I23&gt;0,CONCATENATE(C6," - ",B6),IF(H23&gt;0,CONCATENATE(C5," - ",B5),IF(G23&gt;0,CONCATENATE(C4," - ",B4)," - ")))))</f>
        <v>SAINT-LÔ Macao - Le 18 février 2018</v>
      </c>
    </row>
    <row r="19" spans="1:3" ht="12.75">
      <c r="A19" s="108"/>
      <c r="B19" s="108"/>
      <c r="C19" s="108"/>
    </row>
    <row r="20" spans="1:3" ht="12.75">
      <c r="A20" s="108"/>
      <c r="B20" s="108"/>
      <c r="C20" s="108"/>
    </row>
    <row r="21" spans="1:3" ht="12.75">
      <c r="A21" s="108"/>
      <c r="B21" s="108"/>
      <c r="C21" s="108"/>
    </row>
    <row r="22" ht="12.75"/>
    <row r="23" spans="1:11" ht="12.75">
      <c r="A23" s="169" t="s">
        <v>82</v>
      </c>
      <c r="B23" s="169"/>
      <c r="C23" s="169"/>
      <c r="D23" s="169"/>
      <c r="E23" s="111"/>
      <c r="F23" s="111"/>
      <c r="G23" s="112">
        <f>COUNTA(G25:G124)</f>
        <v>35</v>
      </c>
      <c r="H23" s="112">
        <f>COUNTA(H25:H124)</f>
        <v>34</v>
      </c>
      <c r="I23" s="112">
        <f>COUNTA(I25:I124)</f>
        <v>44</v>
      </c>
      <c r="J23" s="112">
        <f>COUNTA(J25:J124)</f>
        <v>46</v>
      </c>
      <c r="K23" s="112">
        <f>COUNTA(K25:K124)</f>
        <v>42</v>
      </c>
    </row>
    <row r="24" spans="1:11" ht="12.75">
      <c r="A24" s="113" t="s">
        <v>16</v>
      </c>
      <c r="B24" s="113" t="s">
        <v>0</v>
      </c>
      <c r="C24" s="113" t="s">
        <v>84</v>
      </c>
      <c r="D24" s="110" t="s">
        <v>47</v>
      </c>
      <c r="E24" s="110" t="s">
        <v>126</v>
      </c>
      <c r="F24" s="110" t="s">
        <v>324</v>
      </c>
      <c r="G24" s="114" t="s">
        <v>325</v>
      </c>
      <c r="H24" s="114" t="s">
        <v>326</v>
      </c>
      <c r="I24" s="114" t="s">
        <v>327</v>
      </c>
      <c r="J24" s="114" t="s">
        <v>328</v>
      </c>
      <c r="K24" s="114" t="s">
        <v>329</v>
      </c>
    </row>
    <row r="25" spans="1:11" ht="12.75">
      <c r="A25" s="71" t="s">
        <v>124</v>
      </c>
      <c r="B25" s="113" t="str">
        <f>IF($A25="","",VLOOKUP($A25,Régional!$A$1:$Y$72,16,FALSE))</f>
        <v>BOWLING CLUB CHERBOURG</v>
      </c>
      <c r="C25" s="113" t="str">
        <f>IF($A25="","",VLOOKUP($A25,Régional!$A$1:$Y$72,13,FALSE))</f>
        <v>METTE Théophile</v>
      </c>
      <c r="D25" s="113" t="str">
        <f>IF($A25="","",VLOOKUP($A25,Régional!$A$1:$Y$72,8,FALSE))</f>
        <v>JU</v>
      </c>
      <c r="E25" s="113" t="str">
        <f>IF(OR(D25="JA",D25="JB"),"JU",D25)</f>
        <v>JU</v>
      </c>
      <c r="F25" s="116">
        <v>7</v>
      </c>
      <c r="G25" s="116" t="s">
        <v>148</v>
      </c>
      <c r="H25" s="116" t="s">
        <v>19</v>
      </c>
      <c r="I25" s="116" t="s">
        <v>148</v>
      </c>
      <c r="J25" s="116" t="s">
        <v>148</v>
      </c>
      <c r="K25" s="116" t="s">
        <v>148</v>
      </c>
    </row>
    <row r="26" spans="1:11" ht="12.75">
      <c r="A26" s="60" t="s">
        <v>125</v>
      </c>
      <c r="B26" s="113" t="str">
        <f>IF($A26="","",VLOOKUP($A26,Régional!$A$1:$Y$72,16,FALSE))</f>
        <v>BOWLING CLUB CHERBOURG</v>
      </c>
      <c r="C26" s="115" t="str">
        <f>IF($A26="","",VLOOKUP($A26,Régional!$A$1:$Y$72,13,FALSE))</f>
        <v>DESPRES Amélie</v>
      </c>
      <c r="D26" s="113" t="str">
        <f>IF($A26="","",VLOOKUP($A26,Régional!$A$1:$Y$72,8,FALSE))</f>
        <v>JU</v>
      </c>
      <c r="E26" s="113" t="str">
        <f aca="true" t="shared" si="0" ref="E26:E89">IF(OR(D26="JA",D26="JB"),"JU",D26)</f>
        <v>JU</v>
      </c>
      <c r="F26" s="116">
        <v>7</v>
      </c>
      <c r="G26" s="116" t="s">
        <v>148</v>
      </c>
      <c r="H26" s="116" t="s">
        <v>148</v>
      </c>
      <c r="I26" s="116" t="s">
        <v>148</v>
      </c>
      <c r="J26" s="116" t="s">
        <v>148</v>
      </c>
      <c r="K26" s="116" t="s">
        <v>148</v>
      </c>
    </row>
    <row r="27" spans="1:11" ht="12.75">
      <c r="A27" s="60" t="s">
        <v>149</v>
      </c>
      <c r="B27" s="113" t="str">
        <f>IF($A27="","",VLOOKUP($A27,Régional!$A$1:$Y$72,16,FALSE))</f>
        <v>FLERS BOWLING IMPACT</v>
      </c>
      <c r="C27" s="115" t="str">
        <f>IF($A27="","",VLOOKUP($A27,Régional!$A$1:$Y$72,13,FALSE))</f>
        <v>BOURDON Enzo</v>
      </c>
      <c r="D27" s="113" t="str">
        <f>IF($A27="","",VLOOKUP($A27,Régional!$A$1:$Y$72,8,FALSE))</f>
        <v>JU</v>
      </c>
      <c r="E27" s="113" t="str">
        <f t="shared" si="0"/>
        <v>JU</v>
      </c>
      <c r="F27" s="116">
        <v>7</v>
      </c>
      <c r="G27" s="116" t="s">
        <v>148</v>
      </c>
      <c r="H27" s="116" t="s">
        <v>148</v>
      </c>
      <c r="I27" s="116" t="s">
        <v>148</v>
      </c>
      <c r="J27" s="116" t="s">
        <v>148</v>
      </c>
      <c r="K27" s="81" t="s">
        <v>148</v>
      </c>
    </row>
    <row r="28" spans="1:11" ht="12.75">
      <c r="A28" s="60" t="s">
        <v>171</v>
      </c>
      <c r="B28" s="113" t="str">
        <f>IF($A28="","",VLOOKUP($A28,Régional!$A$1:$Y$72,16,FALSE))</f>
        <v>FLERS BOWLING IMPACT</v>
      </c>
      <c r="C28" s="113" t="str">
        <f>IF($A28="","",VLOOKUP($A28,Régional!$A$1:$Y$72,13,FALSE))</f>
        <v>LIPSMEIER Médéric</v>
      </c>
      <c r="D28" s="113" t="str">
        <f>IF($A28="","",VLOOKUP($A28,Régional!$A$1:$Y$72,8,FALSE))</f>
        <v>JU</v>
      </c>
      <c r="E28" s="113" t="str">
        <f t="shared" si="0"/>
        <v>JU</v>
      </c>
      <c r="F28" s="116">
        <v>7</v>
      </c>
      <c r="G28" s="116" t="s">
        <v>148</v>
      </c>
      <c r="H28" s="116" t="s">
        <v>148</v>
      </c>
      <c r="I28" s="116" t="s">
        <v>148</v>
      </c>
      <c r="J28" s="116" t="s">
        <v>148</v>
      </c>
      <c r="K28" s="81" t="s">
        <v>148</v>
      </c>
    </row>
    <row r="29" spans="1:11" ht="12.75">
      <c r="A29" s="60" t="s">
        <v>150</v>
      </c>
      <c r="B29" s="113" t="str">
        <f>IF($A29="","",VLOOKUP($A29,Régional!$A$1:$Y$72,16,FALSE))</f>
        <v>FLERS BOWLING IMPACT</v>
      </c>
      <c r="C29" s="113" t="str">
        <f>IF($A29="","",VLOOKUP($A29,Régional!$A$1:$Y$72,13,FALSE))</f>
        <v>HAMARD Fanny</v>
      </c>
      <c r="D29" s="113" t="str">
        <f>IF($A29="","",VLOOKUP($A29,Régional!$A$1:$Y$72,8,FALSE))</f>
        <v>CA</v>
      </c>
      <c r="E29" s="113" t="str">
        <f t="shared" si="0"/>
        <v>CA</v>
      </c>
      <c r="F29" s="116">
        <v>7</v>
      </c>
      <c r="G29" s="116" t="s">
        <v>148</v>
      </c>
      <c r="H29" s="116" t="s">
        <v>148</v>
      </c>
      <c r="I29" s="116" t="s">
        <v>148</v>
      </c>
      <c r="J29" s="116" t="s">
        <v>148</v>
      </c>
      <c r="K29" s="81" t="s">
        <v>148</v>
      </c>
    </row>
    <row r="30" spans="1:11" ht="12.75">
      <c r="A30" s="60" t="s">
        <v>151</v>
      </c>
      <c r="B30" s="113" t="str">
        <f>IF($A30="","",VLOOKUP($A30,Régional!$A$1:$Y$72,16,FALSE))</f>
        <v>FLERS BOWLING IMPACT</v>
      </c>
      <c r="C30" s="113" t="str">
        <f>IF($A30="","",VLOOKUP($A30,Régional!$A$1:$Y$72,13,FALSE))</f>
        <v>SORET Lou-Ann</v>
      </c>
      <c r="D30" s="113" t="str">
        <f>IF($A30="","",VLOOKUP($A30,Régional!$A$1:$Y$72,8,FALSE))</f>
        <v>CA</v>
      </c>
      <c r="E30" s="113" t="str">
        <f t="shared" si="0"/>
        <v>CA</v>
      </c>
      <c r="F30" s="116">
        <v>7</v>
      </c>
      <c r="G30" s="116" t="s">
        <v>148</v>
      </c>
      <c r="H30" s="116" t="s">
        <v>148</v>
      </c>
      <c r="I30" s="116" t="s">
        <v>148</v>
      </c>
      <c r="J30" s="116" t="s">
        <v>148</v>
      </c>
      <c r="K30" s="81" t="s">
        <v>148</v>
      </c>
    </row>
    <row r="31" spans="1:11" ht="12.75">
      <c r="A31" s="60" t="s">
        <v>172</v>
      </c>
      <c r="B31" s="113" t="str">
        <f>IF($A31="","",VLOOKUP($A31,Régional!$A$1:$Y$72,16,FALSE))</f>
        <v>FLERS BOWLING IMPACT</v>
      </c>
      <c r="C31" s="113" t="str">
        <f>IF($A31="","",VLOOKUP($A31,Régional!$A$1:$Y$72,13,FALSE))</f>
        <v>BAKER Harry</v>
      </c>
      <c r="D31" s="113" t="str">
        <f>IF($A31="","",VLOOKUP($A31,Régional!$A$1:$Y$72,8,FALSE))</f>
        <v>JU</v>
      </c>
      <c r="E31" s="113" t="str">
        <f t="shared" si="0"/>
        <v>JU</v>
      </c>
      <c r="F31" s="116">
        <v>7</v>
      </c>
      <c r="G31" s="116" t="s">
        <v>148</v>
      </c>
      <c r="H31" s="116" t="s">
        <v>148</v>
      </c>
      <c r="I31" s="116" t="s">
        <v>148</v>
      </c>
      <c r="J31" s="116" t="s">
        <v>148</v>
      </c>
      <c r="K31" s="81" t="s">
        <v>148</v>
      </c>
    </row>
    <row r="32" spans="1:11" ht="12.75">
      <c r="A32" s="60" t="s">
        <v>152</v>
      </c>
      <c r="B32" s="113" t="str">
        <f>IF($A32="","",VLOOKUP($A32,Régional!$A$1:$Y$72,16,FALSE))</f>
        <v>FLERS BOWLING IMPACT</v>
      </c>
      <c r="C32" s="113" t="str">
        <f>IF($A32="","",VLOOKUP($A32,Régional!$A$1:$Y$72,13,FALSE))</f>
        <v>SORET Mathéo</v>
      </c>
      <c r="D32" s="113" t="str">
        <f>IF($A32="","",VLOOKUP($A32,Régional!$A$1:$Y$72,8,FALSE))</f>
        <v>MI</v>
      </c>
      <c r="E32" s="113" t="str">
        <f t="shared" si="0"/>
        <v>MI</v>
      </c>
      <c r="F32" s="116">
        <v>7</v>
      </c>
      <c r="G32" s="116" t="s">
        <v>148</v>
      </c>
      <c r="H32" s="116" t="s">
        <v>148</v>
      </c>
      <c r="I32" s="116" t="s">
        <v>148</v>
      </c>
      <c r="J32" s="116" t="s">
        <v>148</v>
      </c>
      <c r="K32" s="81" t="s">
        <v>148</v>
      </c>
    </row>
    <row r="33" spans="1:11" ht="12.75">
      <c r="A33" s="60" t="s">
        <v>106</v>
      </c>
      <c r="B33" s="113" t="str">
        <f>IF($A33="","",VLOOKUP($A33,Régional!$A$1:$Y$72,16,FALSE))</f>
        <v>FLERS BOWLING IMPACT</v>
      </c>
      <c r="C33" s="113" t="str">
        <f>IF($A33="","",VLOOKUP($A33,Régional!$A$1:$Y$72,13,FALSE))</f>
        <v>VAUTIER-GAUMIN Maxime</v>
      </c>
      <c r="D33" s="113" t="str">
        <f>IF($A33="","",VLOOKUP($A33,Régional!$A$1:$Y$72,8,FALSE))</f>
        <v>MI</v>
      </c>
      <c r="E33" s="113" t="str">
        <f t="shared" si="0"/>
        <v>MI</v>
      </c>
      <c r="F33" s="116">
        <v>7</v>
      </c>
      <c r="G33" s="116" t="s">
        <v>148</v>
      </c>
      <c r="H33" s="81"/>
      <c r="I33" s="116" t="s">
        <v>148</v>
      </c>
      <c r="J33" s="116" t="s">
        <v>148</v>
      </c>
      <c r="K33" s="81" t="s">
        <v>148</v>
      </c>
    </row>
    <row r="34" spans="1:11" ht="12.75">
      <c r="A34" s="60" t="s">
        <v>173</v>
      </c>
      <c r="B34" s="113" t="str">
        <f>IF($A34="","",VLOOKUP($A34,Régional!$A$1:$Y$72,16,FALSE))</f>
        <v>ECOLE DE BOWLING D'ARGENTAN</v>
      </c>
      <c r="C34" s="113" t="str">
        <f>IF($A34="","",VLOOKUP($A34,Régional!$A$1:$Y$72,13,FALSE))</f>
        <v>PERRIERE Clément</v>
      </c>
      <c r="D34" s="113" t="str">
        <f>IF($A34="","",VLOOKUP($A34,Régional!$A$1:$Y$72,8,FALSE))</f>
        <v>JU</v>
      </c>
      <c r="E34" s="113" t="str">
        <f t="shared" si="0"/>
        <v>JU</v>
      </c>
      <c r="F34" s="116">
        <v>7</v>
      </c>
      <c r="G34" s="116" t="s">
        <v>148</v>
      </c>
      <c r="H34" s="116" t="s">
        <v>148</v>
      </c>
      <c r="I34" s="116" t="s">
        <v>148</v>
      </c>
      <c r="J34" s="116" t="s">
        <v>148</v>
      </c>
      <c r="K34" s="116" t="s">
        <v>148</v>
      </c>
    </row>
    <row r="35" spans="1:11" ht="12.75">
      <c r="A35" s="60" t="s">
        <v>174</v>
      </c>
      <c r="B35" s="113" t="str">
        <f>IF($A35="","",VLOOKUP($A35,Régional!$A$1:$Y$72,16,FALSE))</f>
        <v>ECOLE DE BOWLING D'ARGENTAN</v>
      </c>
      <c r="C35" s="113" t="str">
        <f>IF($A35="","",VLOOKUP($A35,Régional!$A$1:$Y$72,13,FALSE))</f>
        <v>LEBARBIER Léo</v>
      </c>
      <c r="D35" s="113" t="str">
        <f>IF($A35="","",VLOOKUP($A35,Régional!$A$1:$Y$72,8,FALSE))</f>
        <v>CA</v>
      </c>
      <c r="E35" s="113" t="str">
        <f t="shared" si="0"/>
        <v>CA</v>
      </c>
      <c r="F35" s="116">
        <v>7</v>
      </c>
      <c r="G35" s="116" t="s">
        <v>148</v>
      </c>
      <c r="H35" s="116" t="s">
        <v>148</v>
      </c>
      <c r="I35" s="116" t="s">
        <v>148</v>
      </c>
      <c r="J35" s="116" t="s">
        <v>148</v>
      </c>
      <c r="K35" s="81" t="s">
        <v>148</v>
      </c>
    </row>
    <row r="36" spans="1:11" ht="12.75">
      <c r="A36" s="60" t="s">
        <v>175</v>
      </c>
      <c r="B36" s="113" t="str">
        <f>IF($A36="","",VLOOKUP($A36,Régional!$A$1:$Y$72,16,FALSE))</f>
        <v>EAGLES BOWLING VIRE</v>
      </c>
      <c r="C36" s="113" t="str">
        <f>IF($A36="","",VLOOKUP($A36,Régional!$A$1:$Y$72,13,FALSE))</f>
        <v>BUSNOULT Célia</v>
      </c>
      <c r="D36" s="113" t="str">
        <f>IF($A36="","",VLOOKUP($A36,Régional!$A$1:$Y$72,8,FALSE))</f>
        <v>JU</v>
      </c>
      <c r="E36" s="113" t="str">
        <f t="shared" si="0"/>
        <v>JU</v>
      </c>
      <c r="F36" s="116">
        <v>7</v>
      </c>
      <c r="G36" s="116" t="s">
        <v>148</v>
      </c>
      <c r="H36" s="116" t="s">
        <v>148</v>
      </c>
      <c r="I36" s="116" t="s">
        <v>148</v>
      </c>
      <c r="J36" s="116" t="s">
        <v>148</v>
      </c>
      <c r="K36" s="116" t="s">
        <v>148</v>
      </c>
    </row>
    <row r="37" spans="1:11" ht="12.75">
      <c r="A37" s="60" t="s">
        <v>176</v>
      </c>
      <c r="B37" s="113" t="str">
        <f>IF($A37="","",VLOOKUP($A37,Régional!$A$1:$Y$72,16,FALSE))</f>
        <v>EAGLES BOWLING VIRE</v>
      </c>
      <c r="C37" s="115" t="str">
        <f>IF($A37="","",VLOOKUP($A37,Régional!$A$1:$Y$72,13,FALSE))</f>
        <v>LEBOUC Maxime</v>
      </c>
      <c r="D37" s="115" t="str">
        <f>IF($A37="","",VLOOKUP($A37,Régional!$A$1:$Y$72,8,FALSE))</f>
        <v>BJ</v>
      </c>
      <c r="E37" s="113" t="str">
        <f t="shared" si="0"/>
        <v>BJ</v>
      </c>
      <c r="F37" s="116">
        <v>7</v>
      </c>
      <c r="G37" s="116" t="s">
        <v>148</v>
      </c>
      <c r="H37" s="116" t="s">
        <v>148</v>
      </c>
      <c r="I37" s="116" t="s">
        <v>148</v>
      </c>
      <c r="J37" s="116" t="s">
        <v>148</v>
      </c>
      <c r="K37" s="116" t="s">
        <v>148</v>
      </c>
    </row>
    <row r="38" spans="1:11" ht="12.75">
      <c r="A38" s="60" t="s">
        <v>177</v>
      </c>
      <c r="B38" s="113" t="str">
        <f>IF($A38="","",VLOOKUP($A38,Régional!$A$1:$Y$72,16,FALSE))</f>
        <v>EAGLES BOWLING VIRE</v>
      </c>
      <c r="C38" s="113" t="str">
        <f>IF($A38="","",VLOOKUP($A38,Régional!$A$1:$Y$72,13,FALSE))</f>
        <v>CARU Gabin</v>
      </c>
      <c r="D38" s="113" t="str">
        <f>IF($A38="","",VLOOKUP($A38,Régional!$A$1:$Y$72,8,FALSE))</f>
        <v>PO</v>
      </c>
      <c r="E38" s="113" t="str">
        <f t="shared" si="0"/>
        <v>PO</v>
      </c>
      <c r="F38" s="116">
        <v>0</v>
      </c>
      <c r="G38" s="116" t="s">
        <v>148</v>
      </c>
      <c r="H38" s="116" t="s">
        <v>148</v>
      </c>
      <c r="I38" s="116" t="s">
        <v>148</v>
      </c>
      <c r="J38" s="116" t="s">
        <v>148</v>
      </c>
      <c r="K38" s="116" t="s">
        <v>148</v>
      </c>
    </row>
    <row r="39" spans="1:11" ht="12.75">
      <c r="A39" s="60" t="s">
        <v>178</v>
      </c>
      <c r="B39" s="113" t="str">
        <f>IF($A39="","",VLOOKUP($A39,Régional!$A$1:$Y$72,16,FALSE))</f>
        <v>EAGLES BOWLING VIRE</v>
      </c>
      <c r="C39" s="113" t="str">
        <f>IF($A39="","",VLOOKUP($A39,Régional!$A$1:$Y$72,13,FALSE))</f>
        <v>MOULIN Jimmy</v>
      </c>
      <c r="D39" s="113" t="str">
        <f>IF($A39="","",VLOOKUP($A39,Régional!$A$1:$Y$72,8,FALSE))</f>
        <v>CA</v>
      </c>
      <c r="E39" s="113" t="str">
        <f t="shared" si="0"/>
        <v>CA</v>
      </c>
      <c r="F39" s="116">
        <v>7</v>
      </c>
      <c r="G39" s="116" t="s">
        <v>148</v>
      </c>
      <c r="H39" s="116" t="s">
        <v>148</v>
      </c>
      <c r="I39" s="116" t="s">
        <v>148</v>
      </c>
      <c r="J39" s="116" t="s">
        <v>148</v>
      </c>
      <c r="K39" s="116" t="s">
        <v>148</v>
      </c>
    </row>
    <row r="40" spans="1:11" ht="12.75">
      <c r="A40" s="60" t="s">
        <v>248</v>
      </c>
      <c r="B40" s="113" t="str">
        <f>IF($A40="","",VLOOKUP($A40,Régional!$A$1:$Y$72,16,FALSE))</f>
        <v>ECOLE DE BOWLING DE CHERBOURG</v>
      </c>
      <c r="C40" s="113" t="str">
        <f>IF($A40="","",VLOOKUP($A40,Régional!$A$1:$Y$72,13,FALSE))</f>
        <v>MOREAU Anaïs</v>
      </c>
      <c r="D40" s="113" t="str">
        <f>IF($A40="","",VLOOKUP($A40,Régional!$A$1:$Y$72,8,FALSE))</f>
        <v>MI</v>
      </c>
      <c r="E40" s="113" t="str">
        <f t="shared" si="0"/>
        <v>MI</v>
      </c>
      <c r="F40" s="116">
        <v>7</v>
      </c>
      <c r="G40" s="116" t="s">
        <v>148</v>
      </c>
      <c r="H40" s="116" t="s">
        <v>148</v>
      </c>
      <c r="I40" s="116" t="s">
        <v>148</v>
      </c>
      <c r="J40" s="116" t="s">
        <v>148</v>
      </c>
      <c r="K40" s="116" t="s">
        <v>148</v>
      </c>
    </row>
    <row r="41" spans="1:11" ht="12.75">
      <c r="A41" s="60" t="s">
        <v>249</v>
      </c>
      <c r="B41" s="113" t="str">
        <f>IF($A41="","",VLOOKUP($A41,Régional!$A$1:$Y$72,16,FALSE))</f>
        <v>ECOLE DE BOWLING DE CHERBOURG</v>
      </c>
      <c r="C41" s="113" t="str">
        <f>IF($A41="","",VLOOKUP($A41,Régional!$A$1:$Y$72,13,FALSE))</f>
        <v>GOUREMAN Dylan</v>
      </c>
      <c r="D41" s="113" t="str">
        <f>IF($A41="","",VLOOKUP($A41,Régional!$A$1:$Y$72,8,FALSE))</f>
        <v>CA</v>
      </c>
      <c r="E41" s="113" t="str">
        <f t="shared" si="0"/>
        <v>CA</v>
      </c>
      <c r="F41" s="116">
        <v>7</v>
      </c>
      <c r="G41" s="116" t="s">
        <v>148</v>
      </c>
      <c r="H41" s="116" t="s">
        <v>148</v>
      </c>
      <c r="I41" s="116" t="s">
        <v>148</v>
      </c>
      <c r="J41" s="116" t="s">
        <v>148</v>
      </c>
      <c r="K41" s="116" t="s">
        <v>148</v>
      </c>
    </row>
    <row r="42" spans="1:11" ht="12.75">
      <c r="A42" s="60" t="s">
        <v>250</v>
      </c>
      <c r="B42" s="113" t="str">
        <f>IF($A42="","",VLOOKUP($A42,Régional!$A$1:$Y$72,16,FALSE))</f>
        <v>ECOLE DE BOWLING DE CHERBOURG</v>
      </c>
      <c r="C42" s="113" t="str">
        <f>IF($A42="","",VLOOKUP($A42,Régional!$A$1:$Y$72,13,FALSE))</f>
        <v>NAGA Gaëtan</v>
      </c>
      <c r="D42" s="113" t="str">
        <f>IF($A42="","",VLOOKUP($A42,Régional!$A$1:$Y$72,8,FALSE))</f>
        <v>CA</v>
      </c>
      <c r="E42" s="113" t="str">
        <f t="shared" si="0"/>
        <v>CA</v>
      </c>
      <c r="F42" s="116">
        <v>7</v>
      </c>
      <c r="G42" s="116" t="s">
        <v>148</v>
      </c>
      <c r="H42" s="116" t="s">
        <v>148</v>
      </c>
      <c r="I42" s="116" t="s">
        <v>148</v>
      </c>
      <c r="J42" s="116" t="s">
        <v>148</v>
      </c>
      <c r="K42" s="116" t="s">
        <v>148</v>
      </c>
    </row>
    <row r="43" spans="1:11" ht="12.75">
      <c r="A43" s="60" t="s">
        <v>284</v>
      </c>
      <c r="B43" s="113" t="str">
        <f>IF($A43="","",VLOOKUP($A43,Régional!$A$1:$Y$72,16,FALSE))</f>
        <v>ECOLE DE BOWLING DE CHERBOURG</v>
      </c>
      <c r="C43" s="113" t="str">
        <f>IF($A43="","",VLOOKUP($A43,Régional!$A$1:$Y$72,13,FALSE))</f>
        <v>HEBERT Mathis</v>
      </c>
      <c r="D43" s="113" t="str">
        <f>IF($A43="","",VLOOKUP($A43,Régional!$A$1:$Y$72,8,FALSE))</f>
        <v>JU</v>
      </c>
      <c r="E43" s="113" t="str">
        <f t="shared" si="0"/>
        <v>JU</v>
      </c>
      <c r="F43" s="116">
        <v>7</v>
      </c>
      <c r="G43" s="116" t="s">
        <v>148</v>
      </c>
      <c r="H43" s="116" t="s">
        <v>148</v>
      </c>
      <c r="I43" s="116" t="s">
        <v>148</v>
      </c>
      <c r="J43" s="116" t="s">
        <v>148</v>
      </c>
      <c r="K43" s="116" t="s">
        <v>148</v>
      </c>
    </row>
    <row r="44" spans="1:11" ht="12.75">
      <c r="A44" s="60" t="s">
        <v>251</v>
      </c>
      <c r="B44" s="113" t="str">
        <f>IF($A44="","",VLOOKUP($A44,Régional!$A$1:$Y$72,16,FALSE))</f>
        <v>ECOLE DE BOWLING DE CHERBOURG</v>
      </c>
      <c r="C44" s="113" t="str">
        <f>IF($A44="","",VLOOKUP($A44,Régional!$A$1:$Y$72,13,FALSE))</f>
        <v>MARGUERY Lou-Nha</v>
      </c>
      <c r="D44" s="113" t="str">
        <f>IF($A44="","",VLOOKUP($A44,Régional!$A$1:$Y$72,8,FALSE))</f>
        <v>BJ</v>
      </c>
      <c r="E44" s="113" t="str">
        <f t="shared" si="0"/>
        <v>BJ</v>
      </c>
      <c r="F44" s="116">
        <v>7</v>
      </c>
      <c r="G44" s="116" t="s">
        <v>148</v>
      </c>
      <c r="H44" s="116" t="s">
        <v>148</v>
      </c>
      <c r="I44" s="116" t="s">
        <v>148</v>
      </c>
      <c r="J44" s="116" t="s">
        <v>148</v>
      </c>
      <c r="K44" s="116" t="s">
        <v>148</v>
      </c>
    </row>
    <row r="45" spans="1:11" ht="12.75">
      <c r="A45" s="60" t="s">
        <v>252</v>
      </c>
      <c r="B45" s="113" t="str">
        <f>IF($A45="","",VLOOKUP($A45,Régional!$A$1:$Y$72,16,FALSE))</f>
        <v>ECOLE DE BOWLING DE CHERBOURG</v>
      </c>
      <c r="C45" s="113" t="str">
        <f>IF($A45="","",VLOOKUP($A45,Régional!$A$1:$Y$72,13,FALSE))</f>
        <v>NAGA Yoann</v>
      </c>
      <c r="D45" s="113" t="str">
        <f>IF($A45="","",VLOOKUP($A45,Régional!$A$1:$Y$72,8,FALSE))</f>
        <v>BJ</v>
      </c>
      <c r="E45" s="113" t="str">
        <f t="shared" si="0"/>
        <v>BJ</v>
      </c>
      <c r="F45" s="116">
        <v>7</v>
      </c>
      <c r="G45" s="116" t="s">
        <v>148</v>
      </c>
      <c r="H45" s="116" t="s">
        <v>148</v>
      </c>
      <c r="I45" s="116" t="s">
        <v>148</v>
      </c>
      <c r="J45" s="116" t="s">
        <v>148</v>
      </c>
      <c r="K45" s="116" t="s">
        <v>148</v>
      </c>
    </row>
    <row r="46" spans="1:11" ht="12.75">
      <c r="A46" s="60" t="s">
        <v>253</v>
      </c>
      <c r="B46" s="113" t="str">
        <f>IF($A46="","",VLOOKUP($A46,Régional!$A$1:$Y$72,16,FALSE))</f>
        <v>ECOLE DE BOWLING DE CHERBOURG</v>
      </c>
      <c r="C46" s="113" t="str">
        <f>IF($A46="","",VLOOKUP($A46,Régional!$A$1:$Y$72,13,FALSE))</f>
        <v>DUCHESNE Martin</v>
      </c>
      <c r="D46" s="113" t="str">
        <f>IF($A46="","",VLOOKUP($A46,Régional!$A$1:$Y$72,8,FALSE))</f>
        <v>MI</v>
      </c>
      <c r="E46" s="113" t="str">
        <f t="shared" si="0"/>
        <v>MI</v>
      </c>
      <c r="F46" s="116">
        <v>7</v>
      </c>
      <c r="G46" s="116" t="s">
        <v>148</v>
      </c>
      <c r="H46" s="81"/>
      <c r="I46" s="116" t="s">
        <v>148</v>
      </c>
      <c r="J46" s="81"/>
      <c r="K46" s="81"/>
    </row>
    <row r="47" spans="1:11" ht="12.75">
      <c r="A47" s="60" t="s">
        <v>254</v>
      </c>
      <c r="B47" s="113" t="str">
        <f>IF($A47="","",VLOOKUP($A47,Régional!$A$1:$Y$72,16,FALSE))</f>
        <v>ECOLE DE BOWLING DE CHERBOURG</v>
      </c>
      <c r="C47" s="113" t="str">
        <f>IF($A47="","",VLOOKUP($A47,Régional!$A$1:$Y$72,13,FALSE))</f>
        <v>LECOUTOUR Enzo</v>
      </c>
      <c r="D47" s="113" t="str">
        <f>IF($A47="","",VLOOKUP($A47,Régional!$A$1:$Y$72,8,FALSE))</f>
        <v>MI</v>
      </c>
      <c r="E47" s="113" t="str">
        <f t="shared" si="0"/>
        <v>MI</v>
      </c>
      <c r="F47" s="116">
        <v>7</v>
      </c>
      <c r="G47" s="116" t="s">
        <v>148</v>
      </c>
      <c r="H47" s="81"/>
      <c r="I47" s="116" t="s">
        <v>148</v>
      </c>
      <c r="J47" s="116" t="s">
        <v>148</v>
      </c>
      <c r="K47" s="116" t="s">
        <v>148</v>
      </c>
    </row>
    <row r="48" spans="1:11" ht="12.75">
      <c r="A48" s="82" t="s">
        <v>255</v>
      </c>
      <c r="B48" s="113" t="str">
        <f>IF($A48="","",VLOOKUP($A48,Régional!$A$1:$Y$72,16,FALSE))</f>
        <v>ECOLE DE BOWLING DE CHERBOURG</v>
      </c>
      <c r="C48" s="115" t="str">
        <f>IF($A48="","",VLOOKUP($A48,Régional!$A$1:$Y$72,13,FALSE))</f>
        <v>LE GALL Servane</v>
      </c>
      <c r="D48" s="113" t="str">
        <f>IF($A48="","",VLOOKUP($A48,Régional!$A$1:$Y$72,8,FALSE))</f>
        <v>MI</v>
      </c>
      <c r="E48" s="113" t="str">
        <f t="shared" si="0"/>
        <v>MI</v>
      </c>
      <c r="F48" s="116">
        <v>7</v>
      </c>
      <c r="G48" s="116" t="s">
        <v>148</v>
      </c>
      <c r="H48" s="116" t="s">
        <v>148</v>
      </c>
      <c r="I48" s="116" t="s">
        <v>148</v>
      </c>
      <c r="J48" s="116" t="s">
        <v>148</v>
      </c>
      <c r="K48" s="116" t="s">
        <v>148</v>
      </c>
    </row>
    <row r="49" spans="1:11" ht="12.75">
      <c r="A49" s="60" t="s">
        <v>256</v>
      </c>
      <c r="B49" s="113" t="str">
        <f>IF($A49="","",VLOOKUP($A49,Régional!$A$1:$Y$72,16,FALSE))</f>
        <v>ECOLE DE BOWLING DE CHERBOURG</v>
      </c>
      <c r="C49" s="113" t="str">
        <f>IF($A49="","",VLOOKUP($A49,Régional!$A$1:$Y$72,13,FALSE))</f>
        <v>KELLER Antonin</v>
      </c>
      <c r="D49" s="113" t="str">
        <f>IF($A49="","",VLOOKUP($A49,Régional!$A$1:$Y$72,8,FALSE))</f>
        <v>CA</v>
      </c>
      <c r="E49" s="113" t="str">
        <f t="shared" si="0"/>
        <v>CA</v>
      </c>
      <c r="F49" s="116">
        <v>7</v>
      </c>
      <c r="G49" s="116" t="s">
        <v>148</v>
      </c>
      <c r="H49" s="81"/>
      <c r="I49" s="81"/>
      <c r="J49" s="116" t="s">
        <v>148</v>
      </c>
      <c r="K49" s="81"/>
    </row>
    <row r="50" spans="1:11" ht="12.75">
      <c r="A50" s="60" t="s">
        <v>257</v>
      </c>
      <c r="B50" s="113" t="str">
        <f>IF($A50="","",VLOOKUP($A50,Régional!$A$1:$Y$72,16,FALSE))</f>
        <v>ECOLE DE BOWLING DE CHERBOURG</v>
      </c>
      <c r="C50" s="115" t="str">
        <f>IF($A50="","",VLOOKUP($A50,Régional!$A$1:$Y$72,13,FALSE))</f>
        <v>PISSIS Elliot</v>
      </c>
      <c r="D50" s="113" t="str">
        <f>IF($A50="","",VLOOKUP($A50,Régional!$A$1:$Y$72,8,FALSE))</f>
        <v>MI</v>
      </c>
      <c r="E50" s="113" t="str">
        <f t="shared" si="0"/>
        <v>MI</v>
      </c>
      <c r="F50" s="116">
        <v>7</v>
      </c>
      <c r="G50" s="116" t="s">
        <v>148</v>
      </c>
      <c r="H50" s="81"/>
      <c r="I50" s="116" t="s">
        <v>148</v>
      </c>
      <c r="J50" s="116" t="s">
        <v>148</v>
      </c>
      <c r="K50" s="116" t="s">
        <v>148</v>
      </c>
    </row>
    <row r="51" spans="1:11" ht="12.75">
      <c r="A51" s="60" t="s">
        <v>258</v>
      </c>
      <c r="B51" s="113" t="str">
        <f>IF($A51="","",VLOOKUP($A51,Régional!$A$1:$Y$72,16,FALSE))</f>
        <v>ECOLE DE BOWLING DE CHERBOURG</v>
      </c>
      <c r="C51" s="113" t="str">
        <f>IF($A51="","",VLOOKUP($A51,Régional!$A$1:$Y$72,13,FALSE))</f>
        <v>CORNANGUER-DEVISE Eulalie</v>
      </c>
      <c r="D51" s="113" t="str">
        <f>IF($A51="","",VLOOKUP($A51,Régional!$A$1:$Y$72,8,FALSE))</f>
        <v>JU</v>
      </c>
      <c r="E51" s="113" t="str">
        <f t="shared" si="0"/>
        <v>JU</v>
      </c>
      <c r="F51" s="116">
        <v>7</v>
      </c>
      <c r="G51" s="116" t="s">
        <v>148</v>
      </c>
      <c r="H51" s="81"/>
      <c r="I51" s="81"/>
      <c r="J51" s="116" t="s">
        <v>148</v>
      </c>
      <c r="K51" s="81"/>
    </row>
    <row r="52" spans="1:11" ht="12.75">
      <c r="A52" s="60" t="s">
        <v>259</v>
      </c>
      <c r="B52" s="113" t="str">
        <f>IF($A52="","",VLOOKUP($A52,Régional!$A$1:$Y$72,16,FALSE))</f>
        <v>ECOLE DE BOWLING DE CHERBOURG</v>
      </c>
      <c r="C52" s="113" t="str">
        <f>IF($A52="","",VLOOKUP($A52,Régional!$A$1:$Y$72,13,FALSE))</f>
        <v>MOUETTE Amalric</v>
      </c>
      <c r="D52" s="113" t="str">
        <f>IF($A52="","",VLOOKUP($A52,Régional!$A$1:$Y$72,8,FALSE))</f>
        <v>CA</v>
      </c>
      <c r="E52" s="113" t="str">
        <f t="shared" si="0"/>
        <v>CA</v>
      </c>
      <c r="F52" s="116">
        <v>7</v>
      </c>
      <c r="G52" s="116" t="s">
        <v>148</v>
      </c>
      <c r="H52" s="116" t="s">
        <v>148</v>
      </c>
      <c r="I52" s="116" t="s">
        <v>148</v>
      </c>
      <c r="J52" s="116" t="s">
        <v>148</v>
      </c>
      <c r="K52" s="116" t="s">
        <v>148</v>
      </c>
    </row>
    <row r="53" spans="1:11" ht="12.75">
      <c r="A53" s="60" t="s">
        <v>260</v>
      </c>
      <c r="B53" s="113" t="str">
        <f>IF($A53="","",VLOOKUP($A53,Régional!$A$1:$Y$72,16,FALSE))</f>
        <v>ECOLE DE BOWLING DE CHERBOURG</v>
      </c>
      <c r="C53" s="113" t="str">
        <f>IF($A53="","",VLOOKUP($A53,Régional!$A$1:$Y$72,13,FALSE))</f>
        <v>LEMIERE Laurie</v>
      </c>
      <c r="D53" s="113" t="str">
        <f>IF($A53="","",VLOOKUP($A53,Régional!$A$1:$Y$72,8,FALSE))</f>
        <v>CA</v>
      </c>
      <c r="E53" s="113" t="str">
        <f t="shared" si="0"/>
        <v>CA</v>
      </c>
      <c r="F53" s="116">
        <v>7</v>
      </c>
      <c r="G53" s="116" t="s">
        <v>148</v>
      </c>
      <c r="H53" s="81"/>
      <c r="I53" s="116" t="s">
        <v>148</v>
      </c>
      <c r="J53" s="116" t="s">
        <v>148</v>
      </c>
      <c r="K53" s="116" t="s">
        <v>148</v>
      </c>
    </row>
    <row r="54" spans="1:11" ht="12.75">
      <c r="A54" s="60" t="s">
        <v>262</v>
      </c>
      <c r="B54" s="113" t="str">
        <f>IF($A54="","",VLOOKUP($A54,Régional!$A$1:$Y$72,16,FALSE))</f>
        <v>ECOLE DE BOWLING DE SAINT LO</v>
      </c>
      <c r="C54" s="113" t="str">
        <f>IF($A54="","",VLOOKUP($A54,Régional!$A$1:$Y$72,13,FALSE))</f>
        <v>MAINCENT Fabien</v>
      </c>
      <c r="D54" s="113" t="str">
        <f>IF($A54="","",VLOOKUP($A54,Régional!$A$1:$Y$72,8,FALSE))</f>
        <v>CA</v>
      </c>
      <c r="E54" s="113" t="str">
        <f t="shared" si="0"/>
        <v>CA</v>
      </c>
      <c r="F54" s="116">
        <v>7</v>
      </c>
      <c r="G54" s="116" t="s">
        <v>148</v>
      </c>
      <c r="H54" s="116" t="s">
        <v>148</v>
      </c>
      <c r="I54" s="116" t="s">
        <v>148</v>
      </c>
      <c r="J54" s="116" t="s">
        <v>148</v>
      </c>
      <c r="K54" s="116" t="s">
        <v>148</v>
      </c>
    </row>
    <row r="55" spans="1:11" ht="12.75">
      <c r="A55" s="60" t="s">
        <v>263</v>
      </c>
      <c r="B55" s="113" t="str">
        <f>IF($A55="","",VLOOKUP($A55,Régional!$A$1:$Y$72,16,FALSE))</f>
        <v>ECOLE DE BOWLING DE SAINT LO</v>
      </c>
      <c r="C55" s="113" t="str">
        <f>IF($A55="","",VLOOKUP($A55,Régional!$A$1:$Y$72,13,FALSE))</f>
        <v>MAINCENT Thomas</v>
      </c>
      <c r="D55" s="113" t="str">
        <f>IF($A55="","",VLOOKUP($A55,Régional!$A$1:$Y$72,8,FALSE))</f>
        <v>JU</v>
      </c>
      <c r="E55" s="113" t="str">
        <f t="shared" si="0"/>
        <v>JU</v>
      </c>
      <c r="F55" s="116">
        <v>7</v>
      </c>
      <c r="G55" s="116" t="s">
        <v>148</v>
      </c>
      <c r="H55" s="116" t="s">
        <v>148</v>
      </c>
      <c r="I55" s="116" t="s">
        <v>148</v>
      </c>
      <c r="J55" s="116" t="s">
        <v>148</v>
      </c>
      <c r="K55" s="116" t="s">
        <v>148</v>
      </c>
    </row>
    <row r="56" spans="1:11" ht="12.75">
      <c r="A56" s="60" t="s">
        <v>264</v>
      </c>
      <c r="B56" s="113" t="str">
        <f>IF($A56="","",VLOOKUP($A56,Régional!$A$1:$Y$72,16,FALSE))</f>
        <v>ECOLE DE BOWLING DE SAINT LO</v>
      </c>
      <c r="C56" s="115" t="str">
        <f>IF($A56="","",VLOOKUP($A56,Régional!$A$1:$Y$72,13,FALSE))</f>
        <v>LEMERAY Matteo</v>
      </c>
      <c r="D56" s="113" t="str">
        <f>IF($A56="","",VLOOKUP($A56,Régional!$A$1:$Y$72,8,FALSE))</f>
        <v>CA</v>
      </c>
      <c r="E56" s="113" t="str">
        <f t="shared" si="0"/>
        <v>CA</v>
      </c>
      <c r="F56" s="116">
        <v>7</v>
      </c>
      <c r="G56" s="116" t="s">
        <v>148</v>
      </c>
      <c r="H56" s="116" t="s">
        <v>148</v>
      </c>
      <c r="I56" s="116" t="s">
        <v>148</v>
      </c>
      <c r="J56" s="116" t="s">
        <v>148</v>
      </c>
      <c r="K56" s="116" t="s">
        <v>148</v>
      </c>
    </row>
    <row r="57" spans="1:11" ht="12.75">
      <c r="A57" s="60" t="s">
        <v>265</v>
      </c>
      <c r="B57" s="113" t="str">
        <f>IF($A57="","",VLOOKUP($A57,Régional!$A$1:$Y$72,16,FALSE))</f>
        <v>ECOLE DE BOWLING DE SAINT LO</v>
      </c>
      <c r="C57" s="115" t="str">
        <f>IF($A57="","",VLOOKUP($A57,Régional!$A$1:$Y$72,13,FALSE))</f>
        <v>CULLERON Noémie</v>
      </c>
      <c r="D57" s="113" t="str">
        <f>IF($A57="","",VLOOKUP($A57,Régional!$A$1:$Y$72,8,FALSE))</f>
        <v>CA</v>
      </c>
      <c r="E57" s="113" t="str">
        <f t="shared" si="0"/>
        <v>CA</v>
      </c>
      <c r="F57" s="116">
        <v>7</v>
      </c>
      <c r="G57" s="116" t="s">
        <v>148</v>
      </c>
      <c r="H57" s="116" t="s">
        <v>148</v>
      </c>
      <c r="I57" s="116" t="s">
        <v>148</v>
      </c>
      <c r="J57" s="116" t="s">
        <v>148</v>
      </c>
      <c r="K57" s="116" t="s">
        <v>148</v>
      </c>
    </row>
    <row r="58" spans="1:11" ht="12.75">
      <c r="A58" s="60" t="s">
        <v>268</v>
      </c>
      <c r="B58" s="113" t="str">
        <f>IF($A58="","",VLOOKUP($A58,Régional!$A$1:$Y$72,16,FALSE))</f>
        <v>BAD BOYS SAINT-LO</v>
      </c>
      <c r="C58" s="115" t="str">
        <f>IF($A58="","",VLOOKUP($A58,Régional!$A$1:$Y$72,13,FALSE))</f>
        <v>LECORDIER Lolita</v>
      </c>
      <c r="D58" s="113" t="str">
        <f>IF($A58="","",VLOOKUP($A58,Régional!$A$1:$Y$72,8,FALSE))</f>
        <v>JU</v>
      </c>
      <c r="E58" s="113" t="str">
        <f t="shared" si="0"/>
        <v>JU</v>
      </c>
      <c r="F58" s="116">
        <v>7</v>
      </c>
      <c r="G58" s="116" t="s">
        <v>148</v>
      </c>
      <c r="H58" s="116" t="s">
        <v>148</v>
      </c>
      <c r="I58" s="116" t="s">
        <v>148</v>
      </c>
      <c r="J58" s="116" t="s">
        <v>148</v>
      </c>
      <c r="K58" s="81" t="s">
        <v>148</v>
      </c>
    </row>
    <row r="59" spans="1:11" ht="12.75">
      <c r="A59" s="60" t="s">
        <v>280</v>
      </c>
      <c r="B59" s="113" t="str">
        <f>IF($A59="","",VLOOKUP($A59,Régional!$A$1:$Y$72,16,FALSE))</f>
        <v>ECOLE DE BOWLING D'ARGENTAN</v>
      </c>
      <c r="C59" s="115" t="str">
        <f>IF($A59="","",VLOOKUP($A59,Régional!$A$1:$Y$72,13,FALSE))</f>
        <v>FERT Edgar</v>
      </c>
      <c r="D59" s="113" t="str">
        <f>IF($A59="","",VLOOKUP($A59,Régional!$A$1:$Y$72,8,FALSE))</f>
        <v>CA</v>
      </c>
      <c r="E59" s="113" t="str">
        <f t="shared" si="0"/>
        <v>CA</v>
      </c>
      <c r="F59" s="116">
        <v>7</v>
      </c>
      <c r="G59" s="116" t="s">
        <v>148</v>
      </c>
      <c r="H59" s="116" t="s">
        <v>148</v>
      </c>
      <c r="I59" s="116" t="s">
        <v>148</v>
      </c>
      <c r="J59" s="116" t="s">
        <v>148</v>
      </c>
      <c r="K59" s="116" t="s">
        <v>148</v>
      </c>
    </row>
    <row r="60" spans="1:11" ht="12.75">
      <c r="A60" s="60" t="s">
        <v>282</v>
      </c>
      <c r="B60" s="113" t="str">
        <f>IF($A60="","",VLOOKUP($A60,Régional!$A$1:$Y$72,16,FALSE))</f>
        <v>BAD BOYS SAINT-LO</v>
      </c>
      <c r="C60" s="115" t="str">
        <f>IF($A60="","",VLOOKUP($A60,Régional!$A$1:$Y$72,13,FALSE))</f>
        <v>MERCIER Axelle</v>
      </c>
      <c r="D60" s="113" t="str">
        <f>IF($A60="","",VLOOKUP($A60,Régional!$A$1:$Y$72,8,FALSE))</f>
        <v>JU</v>
      </c>
      <c r="E60" s="113" t="str">
        <f t="shared" si="0"/>
        <v>JU</v>
      </c>
      <c r="F60" s="116">
        <v>7</v>
      </c>
      <c r="G60" s="81"/>
      <c r="H60" s="116" t="s">
        <v>148</v>
      </c>
      <c r="I60" s="116" t="s">
        <v>148</v>
      </c>
      <c r="J60" s="116" t="s">
        <v>148</v>
      </c>
      <c r="K60" s="81" t="s">
        <v>148</v>
      </c>
    </row>
    <row r="61" spans="1:11" ht="12.75">
      <c r="A61" s="60" t="s">
        <v>297</v>
      </c>
      <c r="B61" s="113" t="str">
        <f>IF($A61="","",VLOOKUP($A61,Régional!$A$1:$Y$72,16,FALSE))</f>
        <v>EAGLES BOWLING VIRE</v>
      </c>
      <c r="C61" s="115" t="str">
        <f>IF($A61="","",VLOOKUP($A61,Régional!$A$1:$Y$72,13,FALSE))</f>
        <v>MARTEL Tristan</v>
      </c>
      <c r="D61" s="113" t="str">
        <f>IF($A61="","",VLOOKUP($A61,Régional!$A$1:$Y$72,8,FALSE))</f>
        <v>JU</v>
      </c>
      <c r="E61" s="113" t="str">
        <f t="shared" si="0"/>
        <v>JU</v>
      </c>
      <c r="F61" s="116">
        <v>7</v>
      </c>
      <c r="G61" s="81"/>
      <c r="H61" s="116" t="s">
        <v>148</v>
      </c>
      <c r="I61" s="116" t="s">
        <v>148</v>
      </c>
      <c r="J61" s="116" t="s">
        <v>148</v>
      </c>
      <c r="K61" s="116" t="s">
        <v>148</v>
      </c>
    </row>
    <row r="62" spans="1:11" ht="12.75">
      <c r="A62" s="60" t="s">
        <v>299</v>
      </c>
      <c r="B62" s="113" t="str">
        <f>IF($A62="","",VLOOKUP($A62,Régional!$A$1:$Y$72,16,FALSE))</f>
        <v>EAGLES BOWLING VIRE</v>
      </c>
      <c r="C62" s="115" t="str">
        <f>IF($A62="","",VLOOKUP($A62,Régional!$A$1:$Y$72,13,FALSE))</f>
        <v>KISTLER Romain</v>
      </c>
      <c r="D62" s="113" t="str">
        <f>IF($A62="","",VLOOKUP($A62,Régional!$A$1:$Y$72,8,FALSE))</f>
        <v>MI</v>
      </c>
      <c r="E62" s="113" t="str">
        <f t="shared" si="0"/>
        <v>MI</v>
      </c>
      <c r="F62" s="116">
        <v>7</v>
      </c>
      <c r="G62" s="81"/>
      <c r="H62" s="116" t="s">
        <v>148</v>
      </c>
      <c r="I62" s="116" t="s">
        <v>148</v>
      </c>
      <c r="J62" s="116" t="s">
        <v>148</v>
      </c>
      <c r="K62" s="116" t="s">
        <v>148</v>
      </c>
    </row>
    <row r="63" spans="1:11" ht="12.75">
      <c r="A63" s="60" t="s">
        <v>289</v>
      </c>
      <c r="B63" s="113" t="str">
        <f>IF($A63="","",VLOOKUP($A63,Régional!$A$1:$Y$72,16,FALSE))</f>
        <v>ECOLE DE BOWLING D'ARGENTAN</v>
      </c>
      <c r="C63" s="113" t="str">
        <f>IF($A63="","",VLOOKUP($A63,Régional!$A$1:$Y$72,13,FALSE))</f>
        <v>AMARE Tanguy</v>
      </c>
      <c r="D63" s="113" t="str">
        <f>IF($A63="","",VLOOKUP($A63,Régional!$A$1:$Y$72,8,FALSE))</f>
        <v>JU</v>
      </c>
      <c r="E63" s="113" t="str">
        <f t="shared" si="0"/>
        <v>JU</v>
      </c>
      <c r="F63" s="116">
        <v>7</v>
      </c>
      <c r="G63" s="81"/>
      <c r="H63" s="116" t="s">
        <v>148</v>
      </c>
      <c r="I63" s="116" t="s">
        <v>148</v>
      </c>
      <c r="J63" s="116" t="s">
        <v>148</v>
      </c>
      <c r="K63" s="81"/>
    </row>
    <row r="64" spans="1:11" ht="12.75">
      <c r="A64" s="60" t="s">
        <v>290</v>
      </c>
      <c r="B64" s="113" t="str">
        <f>IF($A64="","",VLOOKUP($A64,Régional!$A$1:$Y$72,16,FALSE))</f>
        <v>ECOLE DE BOWLING DE CHERBOURG</v>
      </c>
      <c r="C64" s="113" t="str">
        <f>IF($A64="","",VLOOKUP($A64,Régional!$A$1:$Y$72,13,FALSE))</f>
        <v>VAQUEZ Jonas</v>
      </c>
      <c r="D64" s="113" t="str">
        <f>IF($A64="","",VLOOKUP($A64,Régional!$A$1:$Y$72,8,FALSE))</f>
        <v>CA</v>
      </c>
      <c r="E64" s="113" t="str">
        <f t="shared" si="0"/>
        <v>CA</v>
      </c>
      <c r="F64" s="116">
        <v>7</v>
      </c>
      <c r="G64" s="81"/>
      <c r="H64" s="116" t="s">
        <v>148</v>
      </c>
      <c r="I64" s="116" t="s">
        <v>148</v>
      </c>
      <c r="J64" s="116" t="s">
        <v>148</v>
      </c>
      <c r="K64" s="116" t="s">
        <v>148</v>
      </c>
    </row>
    <row r="65" spans="1:11" ht="12.75">
      <c r="A65" s="60" t="s">
        <v>293</v>
      </c>
      <c r="B65" s="113" t="str">
        <f>IF($A65="","",VLOOKUP($A65,Régional!$A$1:$Y$72,16,FALSE))</f>
        <v>ECOLE DE BOWLING DE CHERBOURG</v>
      </c>
      <c r="C65" s="113" t="str">
        <f>IF($A65="","",VLOOKUP($A65,Régional!$A$1:$Y$72,13,FALSE))</f>
        <v>DURIEZ Souleyman</v>
      </c>
      <c r="D65" s="113" t="str">
        <f>IF($A65="","",VLOOKUP($A65,Régional!$A$1:$Y$72,8,FALSE))</f>
        <v>CA</v>
      </c>
      <c r="E65" s="113" t="str">
        <f t="shared" si="0"/>
        <v>CA</v>
      </c>
      <c r="F65" s="116">
        <v>7</v>
      </c>
      <c r="G65" s="81"/>
      <c r="H65" s="116" t="s">
        <v>148</v>
      </c>
      <c r="I65" s="116" t="s">
        <v>148</v>
      </c>
      <c r="J65" s="116" t="s">
        <v>148</v>
      </c>
      <c r="K65" s="81"/>
    </row>
    <row r="66" spans="1:11" ht="12.75">
      <c r="A66" s="60" t="s">
        <v>303</v>
      </c>
      <c r="B66" s="113" t="str">
        <f>IF($A66="","",VLOOKUP($A66,Régional!$A$1:$Y$72,16,FALSE))</f>
        <v>VIKINGS CALVADOS</v>
      </c>
      <c r="C66" s="113" t="str">
        <f>IF($A66="","",VLOOKUP($A66,Régional!$A$1:$Y$72,13,FALSE))</f>
        <v>LAHAYE Adrien</v>
      </c>
      <c r="D66" s="113" t="str">
        <f>IF($A66="","",VLOOKUP($A66,Régional!$A$1:$Y$72,8,FALSE))</f>
        <v>MI</v>
      </c>
      <c r="E66" s="113" t="str">
        <f t="shared" si="0"/>
        <v>MI</v>
      </c>
      <c r="F66" s="116">
        <v>7</v>
      </c>
      <c r="G66" s="81"/>
      <c r="H66" s="81"/>
      <c r="I66" s="116" t="s">
        <v>148</v>
      </c>
      <c r="J66" s="116" t="s">
        <v>148</v>
      </c>
      <c r="K66" s="116" t="s">
        <v>148</v>
      </c>
    </row>
    <row r="67" spans="1:11" ht="12.75">
      <c r="A67" s="60" t="s">
        <v>306</v>
      </c>
      <c r="B67" s="113" t="str">
        <f>IF($A67="","",VLOOKUP($A67,Régional!$A$1:$Y$72,16,FALSE))</f>
        <v>ECOLE DE BOWLING D'ARGENTAN</v>
      </c>
      <c r="C67" s="113" t="str">
        <f>IF($A67="","",VLOOKUP($A67,Régional!$A$1:$Y$72,13,FALSE))</f>
        <v>CLOUET Wilfried</v>
      </c>
      <c r="D67" s="113" t="str">
        <f>IF($A67="","",VLOOKUP($A67,Régional!$A$1:$Y$72,8,FALSE))</f>
        <v>JU</v>
      </c>
      <c r="E67" s="113" t="str">
        <f t="shared" si="0"/>
        <v>JU</v>
      </c>
      <c r="F67" s="81"/>
      <c r="G67" s="81"/>
      <c r="H67" s="81"/>
      <c r="I67" s="81"/>
      <c r="J67" s="81"/>
      <c r="K67" s="81"/>
    </row>
    <row r="68" spans="1:11" ht="12.75">
      <c r="A68" s="60" t="s">
        <v>310</v>
      </c>
      <c r="B68" s="113" t="str">
        <f>IF($A68="","",VLOOKUP($A68,Régional!$A$1:$Y$72,16,FALSE))</f>
        <v>ECOLE DE BOWLING DE CHERBOURG</v>
      </c>
      <c r="C68" s="113" t="str">
        <f>IF($A68="","",VLOOKUP($A68,Régional!$A$1:$Y$72,13,FALSE))</f>
        <v>AMINI Tamim</v>
      </c>
      <c r="D68" s="113" t="str">
        <f>IF($A68="","",VLOOKUP($A68,Régional!$A$1:$Y$72,8,FALSE))</f>
        <v>JU</v>
      </c>
      <c r="E68" s="113" t="str">
        <f t="shared" si="0"/>
        <v>JU</v>
      </c>
      <c r="F68" s="116">
        <v>7</v>
      </c>
      <c r="G68" s="81"/>
      <c r="H68" s="81"/>
      <c r="I68" s="116" t="s">
        <v>148</v>
      </c>
      <c r="J68" s="116" t="s">
        <v>148</v>
      </c>
      <c r="K68" s="116" t="s">
        <v>148</v>
      </c>
    </row>
    <row r="69" spans="1:11" ht="12.75">
      <c r="A69" s="60" t="s">
        <v>315</v>
      </c>
      <c r="B69" s="113" t="str">
        <f>IF($A69="","",VLOOKUP($A69,Régional!$A$1:$Y$72,16,FALSE))</f>
        <v>ECOLE DE BOWLING DE CHERBOURG</v>
      </c>
      <c r="C69" s="113" t="str">
        <f>IF($A69="","",VLOOKUP($A69,Régional!$A$1:$Y$72,13,FALSE))</f>
        <v>FAGNEN Jonathan</v>
      </c>
      <c r="D69" s="113" t="str">
        <f>IF($A69="","",VLOOKUP($A69,Régional!$A$1:$Y$72,8,FALSE))</f>
        <v>MI</v>
      </c>
      <c r="E69" s="113" t="str">
        <f t="shared" si="0"/>
        <v>MI</v>
      </c>
      <c r="F69" s="116">
        <v>7</v>
      </c>
      <c r="G69" s="81"/>
      <c r="H69" s="81"/>
      <c r="I69" s="116" t="s">
        <v>148</v>
      </c>
      <c r="J69" s="116" t="s">
        <v>148</v>
      </c>
      <c r="K69" s="116" t="s">
        <v>148</v>
      </c>
    </row>
    <row r="70" spans="1:11" ht="12.75">
      <c r="A70" s="60" t="s">
        <v>316</v>
      </c>
      <c r="B70" s="113" t="str">
        <f>IF($A70="","",VLOOKUP($A70,Régional!$A$1:$Y$72,16,FALSE))</f>
        <v>ECOLE DE BOWLING DE CHERBOURG</v>
      </c>
      <c r="C70" s="113" t="str">
        <f>IF($A70="","",VLOOKUP($A70,Régional!$A$1:$Y$72,13,FALSE))</f>
        <v>FAGNEN Lenny</v>
      </c>
      <c r="D70" s="113" t="str">
        <f>IF($A70="","",VLOOKUP($A70,Régional!$A$1:$Y$72,8,FALSE))</f>
        <v>MI</v>
      </c>
      <c r="E70" s="113" t="str">
        <f t="shared" si="0"/>
        <v>MI</v>
      </c>
      <c r="F70" s="116">
        <v>7</v>
      </c>
      <c r="G70" s="81"/>
      <c r="H70" s="81"/>
      <c r="I70" s="116" t="s">
        <v>148</v>
      </c>
      <c r="J70" s="116" t="s">
        <v>148</v>
      </c>
      <c r="K70" s="116" t="s">
        <v>148</v>
      </c>
    </row>
    <row r="71" spans="1:11" ht="12.75">
      <c r="A71" s="60" t="s">
        <v>319</v>
      </c>
      <c r="B71" s="113" t="str">
        <f>IF($A71="","",VLOOKUP($A71,Régional!$A$1:$Y$72,16,FALSE))</f>
        <v>ECOLE DE BOWLING DE CHERBOURG</v>
      </c>
      <c r="C71" s="113" t="str">
        <f>IF($A71="","",VLOOKUP($A71,Régional!$A$1:$Y$72,13,FALSE))</f>
        <v>GAUDICHE Tom</v>
      </c>
      <c r="D71" s="113" t="str">
        <f>IF($A71="","",VLOOKUP($A71,Régional!$A$1:$Y$72,8,FALSE))</f>
        <v>CA</v>
      </c>
      <c r="E71" s="113" t="str">
        <f t="shared" si="0"/>
        <v>CA</v>
      </c>
      <c r="F71" s="116">
        <v>7</v>
      </c>
      <c r="G71" s="81"/>
      <c r="H71" s="81"/>
      <c r="I71" s="116" t="s">
        <v>148</v>
      </c>
      <c r="J71" s="116" t="s">
        <v>148</v>
      </c>
      <c r="K71" s="116" t="s">
        <v>148</v>
      </c>
    </row>
    <row r="72" spans="1:11" ht="12.75">
      <c r="A72" s="82" t="s">
        <v>323</v>
      </c>
      <c r="B72" s="113" t="str">
        <f>IF($A72="","",VLOOKUP($A72,Régional!$A$1:$Y$72,16,FALSE))</f>
        <v>FLERS BOWLING IMPACT</v>
      </c>
      <c r="C72" s="113" t="str">
        <f>IF($A72="","",VLOOKUP($A72,Régional!$A$1:$Y$72,13,FALSE))</f>
        <v>BRISARD Enora</v>
      </c>
      <c r="D72" s="113" t="str">
        <f>IF($A72="","",VLOOKUP($A72,Régional!$A$1:$Y$72,8,FALSE))</f>
        <v>CA</v>
      </c>
      <c r="E72" s="113" t="str">
        <f t="shared" si="0"/>
        <v>CA</v>
      </c>
      <c r="F72" s="116">
        <v>7</v>
      </c>
      <c r="G72" s="81"/>
      <c r="H72" s="81"/>
      <c r="I72" s="81"/>
      <c r="J72" s="116" t="s">
        <v>148</v>
      </c>
      <c r="K72" s="81" t="s">
        <v>148</v>
      </c>
    </row>
    <row r="73" spans="1:11" ht="12.75">
      <c r="A73" s="60"/>
      <c r="B73" s="113">
        <f>IF($A73="","",VLOOKUP($A73,Régional!$A$1:$Y$72,16,FALSE))</f>
      </c>
      <c r="C73" s="113">
        <f>IF($A73="","",VLOOKUP($A73,Régional!$A$1:$Y$72,13,FALSE))</f>
      </c>
      <c r="D73" s="113">
        <f>IF($A73="","",VLOOKUP($A73,Régional!$A$1:$Y$72,8,FALSE))</f>
      </c>
      <c r="E73" s="113">
        <f t="shared" si="0"/>
      </c>
      <c r="F73" s="81"/>
      <c r="G73" s="81"/>
      <c r="H73" s="81"/>
      <c r="I73" s="81"/>
      <c r="J73" s="81"/>
      <c r="K73" s="81"/>
    </row>
    <row r="74" spans="1:11" ht="12.75">
      <c r="A74" s="60"/>
      <c r="B74" s="113">
        <f>IF($A74="","",VLOOKUP($A74,Régional!$A$1:$Y$72,16,FALSE))</f>
      </c>
      <c r="C74" s="113">
        <f>IF($A74="","",VLOOKUP($A74,Régional!$A$1:$Y$72,13,FALSE))</f>
      </c>
      <c r="D74" s="113">
        <f>IF($A74="","",VLOOKUP($A74,Régional!$A$1:$Y$72,8,FALSE))</f>
      </c>
      <c r="E74" s="113">
        <f t="shared" si="0"/>
      </c>
      <c r="F74" s="81"/>
      <c r="G74" s="81"/>
      <c r="H74" s="81"/>
      <c r="I74" s="81"/>
      <c r="J74" s="81"/>
      <c r="K74" s="81"/>
    </row>
    <row r="75" spans="1:11" ht="12.75">
      <c r="A75" s="82"/>
      <c r="B75" s="113">
        <f>IF($A75="","",VLOOKUP($A75,Régional!$A$1:$Y$72,16,FALSE))</f>
      </c>
      <c r="C75" s="113">
        <f>IF($A75="","",VLOOKUP($A75,Régional!$A$1:$Y$72,13,FALSE))</f>
      </c>
      <c r="D75" s="113">
        <f>IF($A75="","",VLOOKUP($A75,Régional!$A$1:$Y$72,8,FALSE))</f>
      </c>
      <c r="E75" s="113">
        <f t="shared" si="0"/>
      </c>
      <c r="F75" s="81"/>
      <c r="G75" s="81"/>
      <c r="H75" s="81"/>
      <c r="I75" s="81"/>
      <c r="J75" s="81"/>
      <c r="K75" s="81"/>
    </row>
    <row r="76" spans="1:11" ht="12.75">
      <c r="A76" s="60"/>
      <c r="B76" s="113">
        <f>IF($A76="","",VLOOKUP($A76,Régional!$A$1:$Y$72,16,FALSE))</f>
      </c>
      <c r="C76" s="113">
        <f>IF($A76="","",VLOOKUP($A76,Régional!$A$1:$Y$72,13,FALSE))</f>
      </c>
      <c r="D76" s="113">
        <f>IF($A76="","",VLOOKUP($A76,Régional!$A$1:$Y$72,8,FALSE))</f>
      </c>
      <c r="E76" s="113">
        <f t="shared" si="0"/>
      </c>
      <c r="F76" s="81"/>
      <c r="G76" s="81"/>
      <c r="H76" s="81"/>
      <c r="I76" s="81"/>
      <c r="J76" s="81"/>
      <c r="K76" s="81"/>
    </row>
    <row r="77" spans="1:11" ht="12.75">
      <c r="A77" s="60"/>
      <c r="B77" s="113">
        <f>IF($A77="","",VLOOKUP($A77,Régional!$A$1:$Y$72,16,FALSE))</f>
      </c>
      <c r="C77" s="113">
        <f>IF($A77="","",VLOOKUP($A77,Régional!$A$1:$Y$72,13,FALSE))</f>
      </c>
      <c r="D77" s="113">
        <f>IF($A77="","",VLOOKUP($A77,Régional!$A$1:$Y$72,8,FALSE))</f>
      </c>
      <c r="E77" s="113">
        <f t="shared" si="0"/>
      </c>
      <c r="F77" s="81"/>
      <c r="G77" s="81"/>
      <c r="H77" s="81"/>
      <c r="I77" s="81"/>
      <c r="J77" s="81"/>
      <c r="K77" s="81"/>
    </row>
    <row r="78" spans="1:11" ht="12.75">
      <c r="A78" s="60"/>
      <c r="B78" s="113">
        <f>IF($A78="","",VLOOKUP($A78,Régional!$A$1:$Y$72,16,FALSE))</f>
      </c>
      <c r="C78" s="113">
        <f>IF($A78="","",VLOOKUP($A78,Régional!$A$1:$Y$72,13,FALSE))</f>
      </c>
      <c r="D78" s="113">
        <f>IF($A78="","",VLOOKUP($A78,Régional!$A$1:$Y$72,8,FALSE))</f>
      </c>
      <c r="E78" s="113">
        <f t="shared" si="0"/>
      </c>
      <c r="F78" s="81"/>
      <c r="G78" s="81"/>
      <c r="H78" s="81"/>
      <c r="I78" s="81"/>
      <c r="J78" s="81"/>
      <c r="K78" s="81"/>
    </row>
    <row r="79" spans="1:11" ht="12.75">
      <c r="A79" s="60"/>
      <c r="B79" s="113">
        <f>IF($A79="","",VLOOKUP($A79,Régional!$A$1:$Y$72,16,FALSE))</f>
      </c>
      <c r="C79" s="113">
        <f>IF($A79="","",VLOOKUP($A79,Régional!$A$1:$Y$72,13,FALSE))</f>
      </c>
      <c r="D79" s="113">
        <f>IF($A79="","",VLOOKUP($A79,Régional!$A$1:$Y$72,8,FALSE))</f>
      </c>
      <c r="E79" s="113">
        <f t="shared" si="0"/>
      </c>
      <c r="F79" s="81"/>
      <c r="G79" s="81"/>
      <c r="H79" s="81"/>
      <c r="I79" s="81"/>
      <c r="J79" s="81"/>
      <c r="K79" s="81"/>
    </row>
    <row r="80" spans="1:11" ht="12.75">
      <c r="A80" s="60"/>
      <c r="B80" s="113">
        <f>IF($A80="","",VLOOKUP($A80,Régional!$A$1:$Y$72,16,FALSE))</f>
      </c>
      <c r="C80" s="113">
        <f>IF($A80="","",VLOOKUP($A80,Régional!$A$1:$Y$72,13,FALSE))</f>
      </c>
      <c r="D80" s="113">
        <f>IF($A80="","",VLOOKUP($A80,Régional!$A$1:$Y$72,8,FALSE))</f>
      </c>
      <c r="E80" s="113">
        <f t="shared" si="0"/>
      </c>
      <c r="F80" s="81"/>
      <c r="G80" s="81"/>
      <c r="H80" s="81"/>
      <c r="I80" s="81"/>
      <c r="J80" s="81"/>
      <c r="K80" s="81"/>
    </row>
    <row r="81" spans="1:11" ht="12.75">
      <c r="A81" s="60"/>
      <c r="B81" s="113">
        <f>IF($A81="","",VLOOKUP($A81,Régional!$A$1:$Y$72,16,FALSE))</f>
      </c>
      <c r="C81" s="113">
        <f>IF($A81="","",VLOOKUP($A81,Régional!$A$1:$Y$72,13,FALSE))</f>
      </c>
      <c r="D81" s="113">
        <f>IF($A81="","",VLOOKUP($A81,Régional!$A$1:$Y$72,8,FALSE))</f>
      </c>
      <c r="E81" s="113">
        <f t="shared" si="0"/>
      </c>
      <c r="F81" s="81"/>
      <c r="G81" s="81"/>
      <c r="H81" s="81"/>
      <c r="I81" s="81"/>
      <c r="J81" s="81"/>
      <c r="K81" s="81"/>
    </row>
    <row r="82" spans="1:11" ht="12.75">
      <c r="A82" s="60"/>
      <c r="B82" s="113">
        <f>IF($A82="","",VLOOKUP($A82,Régional!$A$1:$Y$72,16,FALSE))</f>
      </c>
      <c r="C82" s="113">
        <f>IF($A82="","",VLOOKUP($A82,Régional!$A$1:$Y$72,13,FALSE))</f>
      </c>
      <c r="D82" s="113">
        <f>IF($A82="","",VLOOKUP($A82,Régional!$A$1:$Y$72,8,FALSE))</f>
      </c>
      <c r="E82" s="113">
        <f t="shared" si="0"/>
      </c>
      <c r="F82" s="81"/>
      <c r="G82" s="81"/>
      <c r="H82" s="81"/>
      <c r="I82" s="81"/>
      <c r="J82" s="81"/>
      <c r="K82" s="81"/>
    </row>
    <row r="83" spans="1:11" ht="12.75">
      <c r="A83" s="60"/>
      <c r="B83" s="113">
        <f>IF($A83="","",VLOOKUP($A83,Régional!$A$1:$Y$72,16,FALSE))</f>
      </c>
      <c r="C83" s="113">
        <f>IF($A83="","",VLOOKUP($A83,Régional!$A$1:$Y$72,13,FALSE))</f>
      </c>
      <c r="D83" s="113">
        <f>IF($A83="","",VLOOKUP($A83,Régional!$A$1:$Y$72,8,FALSE))</f>
      </c>
      <c r="E83" s="113">
        <f t="shared" si="0"/>
      </c>
      <c r="F83" s="81"/>
      <c r="G83" s="81"/>
      <c r="H83" s="81"/>
      <c r="I83" s="81"/>
      <c r="J83" s="81"/>
      <c r="K83" s="81"/>
    </row>
    <row r="84" spans="1:11" ht="12.75">
      <c r="A84" s="60"/>
      <c r="B84" s="113">
        <f>IF($A84="","",VLOOKUP($A84,Régional!$A$1:$Y$72,16,FALSE))</f>
      </c>
      <c r="C84" s="113">
        <f>IF($A84="","",VLOOKUP($A84,Régional!$A$1:$Y$72,13,FALSE))</f>
      </c>
      <c r="D84" s="113">
        <f>IF($A84="","",VLOOKUP($A84,Régional!$A$1:$Y$72,8,FALSE))</f>
      </c>
      <c r="E84" s="113">
        <f t="shared" si="0"/>
      </c>
      <c r="F84" s="81"/>
      <c r="G84" s="81"/>
      <c r="H84" s="81"/>
      <c r="I84" s="81"/>
      <c r="J84" s="81"/>
      <c r="K84" s="81"/>
    </row>
    <row r="85" spans="1:11" ht="12.75">
      <c r="A85" s="60"/>
      <c r="B85" s="113">
        <f>IF($A85="","",VLOOKUP($A85,Régional!$A$1:$Y$72,16,FALSE))</f>
      </c>
      <c r="C85" s="113">
        <f>IF($A85="","",VLOOKUP($A85,Régional!$A$1:$Y$72,13,FALSE))</f>
      </c>
      <c r="D85" s="113">
        <f>IF($A85="","",VLOOKUP($A85,Régional!$A$1:$Y$72,8,FALSE))</f>
      </c>
      <c r="E85" s="113">
        <f t="shared" si="0"/>
      </c>
      <c r="F85" s="81"/>
      <c r="G85" s="81"/>
      <c r="H85" s="81"/>
      <c r="I85" s="81"/>
      <c r="J85" s="81"/>
      <c r="K85" s="81"/>
    </row>
    <row r="86" spans="1:11" ht="12.75">
      <c r="A86" s="60"/>
      <c r="B86" s="113">
        <f>IF($A86="","",VLOOKUP($A86,Régional!$A$1:$Y$72,16,FALSE))</f>
      </c>
      <c r="C86" s="113">
        <f>IF($A86="","",VLOOKUP($A86,Régional!$A$1:$Y$72,13,FALSE))</f>
      </c>
      <c r="D86" s="113">
        <f>IF($A86="","",VLOOKUP($A86,Régional!$A$1:$Y$72,8,FALSE))</f>
      </c>
      <c r="E86" s="113">
        <f t="shared" si="0"/>
      </c>
      <c r="F86" s="81"/>
      <c r="G86" s="81"/>
      <c r="H86" s="81"/>
      <c r="I86" s="81"/>
      <c r="J86" s="81"/>
      <c r="K86" s="81"/>
    </row>
    <row r="87" spans="1:11" ht="12.75">
      <c r="A87" s="60"/>
      <c r="B87" s="113">
        <f>IF($A87="","",VLOOKUP($A87,Régional!$A$1:$Y$72,16,FALSE))</f>
      </c>
      <c r="C87" s="113">
        <f>IF($A87="","",VLOOKUP($A87,Régional!$A$1:$Y$72,13,FALSE))</f>
      </c>
      <c r="D87" s="113">
        <f>IF($A87="","",VLOOKUP($A87,Régional!$A$1:$Y$72,8,FALSE))</f>
      </c>
      <c r="E87" s="113">
        <f t="shared" si="0"/>
      </c>
      <c r="F87" s="81"/>
      <c r="G87" s="81"/>
      <c r="H87" s="81"/>
      <c r="I87" s="81"/>
      <c r="J87" s="81"/>
      <c r="K87" s="81"/>
    </row>
    <row r="88" spans="1:11" ht="12.75">
      <c r="A88" s="60"/>
      <c r="B88" s="113">
        <f>IF($A88="","",VLOOKUP($A88,Régional!$A$1:$Y$72,16,FALSE))</f>
      </c>
      <c r="C88" s="113">
        <f>IF($A88="","",VLOOKUP($A88,Régional!$A$1:$Y$72,13,FALSE))</f>
      </c>
      <c r="D88" s="113">
        <f>IF($A88="","",VLOOKUP($A88,Régional!$A$1:$Y$72,8,FALSE))</f>
      </c>
      <c r="E88" s="113">
        <f t="shared" si="0"/>
      </c>
      <c r="F88" s="81"/>
      <c r="G88" s="81"/>
      <c r="H88" s="81"/>
      <c r="I88" s="81"/>
      <c r="J88" s="81"/>
      <c r="K88" s="81"/>
    </row>
    <row r="89" spans="1:11" ht="12.75">
      <c r="A89" s="60"/>
      <c r="B89" s="113">
        <f>IF($A89="","",VLOOKUP($A89,Régional!$A$1:$Y$72,16,FALSE))</f>
      </c>
      <c r="C89" s="113">
        <f>IF($A89="","",VLOOKUP($A89,Régional!$A$1:$Y$72,13,FALSE))</f>
      </c>
      <c r="D89" s="113">
        <f>IF($A89="","",VLOOKUP($A89,Régional!$A$1:$Y$72,8,FALSE))</f>
      </c>
      <c r="E89" s="113">
        <f t="shared" si="0"/>
      </c>
      <c r="F89" s="81"/>
      <c r="G89" s="81"/>
      <c r="H89" s="81"/>
      <c r="I89" s="81"/>
      <c r="J89" s="81"/>
      <c r="K89" s="81"/>
    </row>
    <row r="90" spans="1:11" ht="12.75">
      <c r="A90" s="60"/>
      <c r="B90" s="113">
        <f>IF($A90="","",VLOOKUP($A90,Régional!$A$1:$Y$72,16,FALSE))</f>
      </c>
      <c r="C90" s="113">
        <f>IF($A90="","",VLOOKUP($A90,Régional!$A$1:$Y$72,13,FALSE))</f>
      </c>
      <c r="D90" s="113">
        <f>IF($A90="","",VLOOKUP($A90,Régional!$A$1:$Y$72,8,FALSE))</f>
      </c>
      <c r="E90" s="113">
        <f aca="true" t="shared" si="1" ref="E90:E124">IF(OR(D90="JA",D90="JB"),"JU",D90)</f>
      </c>
      <c r="F90" s="81"/>
      <c r="G90" s="81"/>
      <c r="H90" s="81"/>
      <c r="I90" s="81"/>
      <c r="J90" s="81"/>
      <c r="K90" s="81"/>
    </row>
    <row r="91" spans="1:11" ht="12.75">
      <c r="A91" s="60"/>
      <c r="B91" s="113">
        <f>IF($A91="","",VLOOKUP($A91,Régional!$A$1:$Y$72,16,FALSE))</f>
      </c>
      <c r="C91" s="113">
        <f>IF($A91="","",VLOOKUP($A91,Régional!$A$1:$Y$72,13,FALSE))</f>
      </c>
      <c r="D91" s="113">
        <f>IF($A91="","",VLOOKUP($A91,Régional!$A$1:$Y$72,8,FALSE))</f>
      </c>
      <c r="E91" s="113">
        <f t="shared" si="1"/>
      </c>
      <c r="F91" s="81"/>
      <c r="G91" s="81"/>
      <c r="H91" s="81"/>
      <c r="I91" s="81"/>
      <c r="J91" s="81"/>
      <c r="K91" s="81"/>
    </row>
    <row r="92" spans="1:11" ht="12.75">
      <c r="A92" s="60"/>
      <c r="B92" s="113">
        <f>IF($A92="","",VLOOKUP($A92,Régional!$A$1:$Y$72,16,FALSE))</f>
      </c>
      <c r="C92" s="113">
        <f>IF($A92="","",VLOOKUP($A92,Régional!$A$1:$Y$72,13,FALSE))</f>
      </c>
      <c r="D92" s="113">
        <f>IF($A92="","",VLOOKUP($A92,Régional!$A$1:$Y$72,8,FALSE))</f>
      </c>
      <c r="E92" s="113">
        <f t="shared" si="1"/>
      </c>
      <c r="F92" s="81"/>
      <c r="G92" s="81"/>
      <c r="H92" s="81"/>
      <c r="I92" s="81"/>
      <c r="J92" s="81"/>
      <c r="K92" s="81"/>
    </row>
    <row r="93" spans="1:11" ht="12.75">
      <c r="A93" s="60"/>
      <c r="B93" s="113">
        <f>IF($A93="","",VLOOKUP($A93,Régional!$A$1:$Y$72,16,FALSE))</f>
      </c>
      <c r="C93" s="113">
        <f>IF($A93="","",VLOOKUP($A93,Régional!$A$1:$Y$72,13,FALSE))</f>
      </c>
      <c r="D93" s="113">
        <f>IF($A93="","",VLOOKUP($A93,Régional!$A$1:$Y$72,8,FALSE))</f>
      </c>
      <c r="E93" s="113">
        <f t="shared" si="1"/>
      </c>
      <c r="F93" s="81"/>
      <c r="G93" s="81"/>
      <c r="H93" s="81"/>
      <c r="I93" s="81"/>
      <c r="J93" s="81"/>
      <c r="K93" s="81"/>
    </row>
    <row r="94" spans="1:11" ht="12.75">
      <c r="A94" s="60"/>
      <c r="B94" s="113">
        <f>IF($A94="","",VLOOKUP($A94,Régional!$A$1:$Y$72,16,FALSE))</f>
      </c>
      <c r="C94" s="113">
        <f>IF($A94="","",VLOOKUP($A94,Régional!$A$1:$Y$72,13,FALSE))</f>
      </c>
      <c r="D94" s="113">
        <f>IF($A94="","",VLOOKUP($A94,Régional!$A$1:$Y$72,8,FALSE))</f>
      </c>
      <c r="E94" s="113">
        <f t="shared" si="1"/>
      </c>
      <c r="F94" s="81"/>
      <c r="G94" s="81"/>
      <c r="H94" s="81"/>
      <c r="I94" s="81"/>
      <c r="J94" s="81"/>
      <c r="K94" s="81"/>
    </row>
    <row r="95" spans="1:11" ht="12.75">
      <c r="A95" s="60"/>
      <c r="B95" s="113">
        <f>IF($A95="","",VLOOKUP($A95,Régional!$A$1:$Y$72,16,FALSE))</f>
      </c>
      <c r="C95" s="113">
        <f>IF($A95="","",VLOOKUP($A95,Régional!$A$1:$Y$72,13,FALSE))</f>
      </c>
      <c r="D95" s="113">
        <f>IF($A95="","",VLOOKUP($A95,Régional!$A$1:$Y$72,8,FALSE))</f>
      </c>
      <c r="E95" s="113">
        <f t="shared" si="1"/>
      </c>
      <c r="F95" s="81"/>
      <c r="G95" s="81"/>
      <c r="H95" s="81"/>
      <c r="I95" s="81"/>
      <c r="J95" s="81"/>
      <c r="K95" s="81"/>
    </row>
    <row r="96" spans="1:11" ht="12.75">
      <c r="A96" s="60"/>
      <c r="B96" s="113">
        <f>IF($A96="","",VLOOKUP($A96,Régional!$A$1:$Y$72,16,FALSE))</f>
      </c>
      <c r="C96" s="113">
        <f>IF($A96="","",VLOOKUP($A96,Régional!$A$1:$Y$72,13,FALSE))</f>
      </c>
      <c r="D96" s="113">
        <f>IF($A96="","",VLOOKUP($A96,Régional!$A$1:$Y$72,8,FALSE))</f>
      </c>
      <c r="E96" s="113">
        <f t="shared" si="1"/>
      </c>
      <c r="F96" s="81"/>
      <c r="G96" s="81"/>
      <c r="H96" s="81"/>
      <c r="I96" s="81"/>
      <c r="J96" s="81"/>
      <c r="K96" s="81"/>
    </row>
    <row r="97" spans="1:11" ht="12.75">
      <c r="A97" s="60"/>
      <c r="B97" s="113">
        <f>IF($A97="","",VLOOKUP($A97,Régional!$A$1:$Y$72,16,FALSE))</f>
      </c>
      <c r="C97" s="113">
        <f>IF($A97="","",VLOOKUP($A97,Régional!$A$1:$Y$72,13,FALSE))</f>
      </c>
      <c r="D97" s="113">
        <f>IF($A97="","",VLOOKUP($A97,Régional!$A$1:$Y$72,8,FALSE))</f>
      </c>
      <c r="E97" s="113">
        <f t="shared" si="1"/>
      </c>
      <c r="F97" s="81"/>
      <c r="G97" s="81"/>
      <c r="H97" s="81"/>
      <c r="I97" s="81"/>
      <c r="J97" s="81"/>
      <c r="K97" s="81"/>
    </row>
    <row r="98" spans="1:11" ht="12.75">
      <c r="A98" s="60"/>
      <c r="B98" s="113">
        <f>IF($A98="","",VLOOKUP($A98,Régional!$A$1:$Y$72,16,FALSE))</f>
      </c>
      <c r="C98" s="113">
        <f>IF($A98="","",VLOOKUP($A98,Régional!$A$1:$Y$72,13,FALSE))</f>
      </c>
      <c r="D98" s="113">
        <f>IF($A98="","",VLOOKUP($A98,Régional!$A$1:$Y$72,8,FALSE))</f>
      </c>
      <c r="E98" s="113">
        <f t="shared" si="1"/>
      </c>
      <c r="F98" s="81"/>
      <c r="G98" s="81"/>
      <c r="H98" s="81"/>
      <c r="I98" s="81"/>
      <c r="J98" s="81"/>
      <c r="K98" s="81"/>
    </row>
    <row r="99" spans="1:11" ht="12.75">
      <c r="A99" s="60"/>
      <c r="B99" s="113">
        <f>IF($A99="","",VLOOKUP($A99,Régional!$A$1:$Y$72,16,FALSE))</f>
      </c>
      <c r="C99" s="113">
        <f>IF($A99="","",VLOOKUP($A99,Régional!$A$1:$Y$72,13,FALSE))</f>
      </c>
      <c r="D99" s="113">
        <f>IF($A99="","",VLOOKUP($A99,Régional!$A$1:$Y$72,8,FALSE))</f>
      </c>
      <c r="E99" s="113">
        <f t="shared" si="1"/>
      </c>
      <c r="F99" s="81"/>
      <c r="G99" s="81"/>
      <c r="H99" s="81"/>
      <c r="I99" s="81"/>
      <c r="J99" s="81"/>
      <c r="K99" s="81"/>
    </row>
    <row r="100" spans="1:11" ht="12.75">
      <c r="A100" s="60"/>
      <c r="B100" s="113">
        <f>IF($A100="","",VLOOKUP($A100,Régional!$A$1:$Y$72,16,FALSE))</f>
      </c>
      <c r="C100" s="113">
        <f>IF($A100="","",VLOOKUP($A100,Régional!$A$1:$Y$72,13,FALSE))</f>
      </c>
      <c r="D100" s="113">
        <f>IF($A100="","",VLOOKUP($A100,Régional!$A$1:$Y$72,8,FALSE))</f>
      </c>
      <c r="E100" s="113">
        <f t="shared" si="1"/>
      </c>
      <c r="F100" s="81"/>
      <c r="G100" s="81"/>
      <c r="H100" s="81"/>
      <c r="I100" s="81"/>
      <c r="J100" s="81"/>
      <c r="K100" s="81"/>
    </row>
    <row r="101" spans="1:11" ht="12.75">
      <c r="A101" s="60"/>
      <c r="B101" s="113">
        <f>IF($A101="","",VLOOKUP($A101,Régional!$A$1:$Y$72,16,FALSE))</f>
      </c>
      <c r="C101" s="113">
        <f>IF($A101="","",VLOOKUP($A101,Régional!$A$1:$Y$72,13,FALSE))</f>
      </c>
      <c r="D101" s="113">
        <f>IF($A101="","",VLOOKUP($A101,Régional!$A$1:$Y$72,8,FALSE))</f>
      </c>
      <c r="E101" s="113">
        <f t="shared" si="1"/>
      </c>
      <c r="F101" s="81"/>
      <c r="G101" s="81"/>
      <c r="H101" s="81"/>
      <c r="I101" s="81"/>
      <c r="J101" s="81"/>
      <c r="K101" s="81"/>
    </row>
    <row r="102" spans="1:11" ht="12.75">
      <c r="A102" s="60"/>
      <c r="B102" s="113">
        <f>IF($A102="","",VLOOKUP($A102,Régional!$A$1:$Y$72,16,FALSE))</f>
      </c>
      <c r="C102" s="113">
        <f>IF($A102="","",VLOOKUP($A102,Régional!$A$1:$Y$72,13,FALSE))</f>
      </c>
      <c r="D102" s="113">
        <f>IF($A102="","",VLOOKUP($A102,Régional!$A$1:$Y$72,8,FALSE))</f>
      </c>
      <c r="E102" s="113">
        <f t="shared" si="1"/>
      </c>
      <c r="F102" s="81"/>
      <c r="G102" s="81"/>
      <c r="H102" s="81"/>
      <c r="I102" s="81"/>
      <c r="J102" s="81"/>
      <c r="K102" s="81"/>
    </row>
    <row r="103" spans="1:11" ht="12.75">
      <c r="A103" s="60"/>
      <c r="B103" s="113">
        <f>IF($A103="","",VLOOKUP($A103,Régional!$A$1:$Y$72,16,FALSE))</f>
      </c>
      <c r="C103" s="113">
        <f>IF($A103="","",VLOOKUP($A103,Régional!$A$1:$Y$72,13,FALSE))</f>
      </c>
      <c r="D103" s="113">
        <f>IF($A103="","",VLOOKUP($A103,Régional!$A$1:$Y$72,8,FALSE))</f>
      </c>
      <c r="E103" s="113">
        <f t="shared" si="1"/>
      </c>
      <c r="F103" s="81"/>
      <c r="G103" s="81"/>
      <c r="H103" s="81"/>
      <c r="I103" s="81"/>
      <c r="J103" s="81"/>
      <c r="K103" s="81"/>
    </row>
    <row r="104" spans="1:11" ht="12.75">
      <c r="A104" s="60"/>
      <c r="B104" s="113">
        <f>IF($A104="","",VLOOKUP($A104,Régional!$A$1:$Y$72,16,FALSE))</f>
      </c>
      <c r="C104" s="113">
        <f>IF($A104="","",VLOOKUP($A104,Régional!$A$1:$Y$72,13,FALSE))</f>
      </c>
      <c r="D104" s="113">
        <f>IF($A104="","",VLOOKUP($A104,Régional!$A$1:$Y$72,8,FALSE))</f>
      </c>
      <c r="E104" s="113">
        <f t="shared" si="1"/>
      </c>
      <c r="F104" s="81"/>
      <c r="G104" s="81"/>
      <c r="H104" s="81"/>
      <c r="I104" s="81"/>
      <c r="J104" s="81"/>
      <c r="K104" s="81"/>
    </row>
    <row r="105" spans="1:11" ht="12.75">
      <c r="A105" s="60"/>
      <c r="B105" s="113">
        <f>IF($A105="","",VLOOKUP($A105,Régional!$A$1:$Y$72,16,FALSE))</f>
      </c>
      <c r="C105" s="113">
        <f>IF($A105="","",VLOOKUP($A105,Régional!$A$1:$Y$72,13,FALSE))</f>
      </c>
      <c r="D105" s="113">
        <f>IF($A105="","",VLOOKUP($A105,Régional!$A$1:$Y$72,8,FALSE))</f>
      </c>
      <c r="E105" s="113">
        <f t="shared" si="1"/>
      </c>
      <c r="F105" s="81"/>
      <c r="G105" s="81"/>
      <c r="H105" s="81"/>
      <c r="I105" s="81"/>
      <c r="J105" s="81"/>
      <c r="K105" s="81"/>
    </row>
    <row r="106" spans="1:11" ht="12.75">
      <c r="A106" s="60"/>
      <c r="B106" s="113">
        <f>IF($A106="","",VLOOKUP($A106,Régional!$A$1:$Y$72,16,FALSE))</f>
      </c>
      <c r="C106" s="113">
        <f>IF($A106="","",VLOOKUP($A106,Régional!$A$1:$Y$72,13,FALSE))</f>
      </c>
      <c r="D106" s="113">
        <f>IF($A106="","",VLOOKUP($A106,Régional!$A$1:$Y$72,8,FALSE))</f>
      </c>
      <c r="E106" s="113">
        <f t="shared" si="1"/>
      </c>
      <c r="F106" s="81"/>
      <c r="G106" s="81"/>
      <c r="H106" s="81"/>
      <c r="I106" s="81"/>
      <c r="J106" s="81"/>
      <c r="K106" s="81"/>
    </row>
    <row r="107" spans="1:11" ht="12.75">
      <c r="A107" s="60"/>
      <c r="B107" s="113">
        <f>IF($A107="","",VLOOKUP($A107,Régional!$A$1:$Y$72,16,FALSE))</f>
      </c>
      <c r="C107" s="113">
        <f>IF($A107="","",VLOOKUP($A107,Régional!$A$1:$Y$72,13,FALSE))</f>
      </c>
      <c r="D107" s="113">
        <f>IF($A107="","",VLOOKUP($A107,Régional!$A$1:$Y$72,8,FALSE))</f>
      </c>
      <c r="E107" s="113">
        <f t="shared" si="1"/>
      </c>
      <c r="F107" s="81"/>
      <c r="G107" s="81"/>
      <c r="H107" s="81"/>
      <c r="I107" s="81"/>
      <c r="J107" s="81"/>
      <c r="K107" s="81"/>
    </row>
    <row r="108" spans="1:11" ht="12.75">
      <c r="A108" s="60"/>
      <c r="B108" s="113">
        <f>IF($A108="","",VLOOKUP($A108,Régional!$A$1:$Y$72,16,FALSE))</f>
      </c>
      <c r="C108" s="113">
        <f>IF($A108="","",VLOOKUP($A108,Régional!$A$1:$Y$72,13,FALSE))</f>
      </c>
      <c r="D108" s="113">
        <f>IF($A108="","",VLOOKUP($A108,Régional!$A$1:$Y$72,8,FALSE))</f>
      </c>
      <c r="E108" s="113">
        <f t="shared" si="1"/>
      </c>
      <c r="F108" s="81"/>
      <c r="G108" s="81"/>
      <c r="H108" s="81"/>
      <c r="I108" s="81"/>
      <c r="J108" s="81"/>
      <c r="K108" s="81"/>
    </row>
    <row r="109" spans="1:11" ht="12.75">
      <c r="A109" s="60"/>
      <c r="B109" s="113">
        <f>IF($A109="","",VLOOKUP($A109,Régional!$A$1:$Y$72,16,FALSE))</f>
      </c>
      <c r="C109" s="113">
        <f>IF($A109="","",VLOOKUP($A109,Régional!$A$1:$Y$72,13,FALSE))</f>
      </c>
      <c r="D109" s="113">
        <f>IF($A109="","",VLOOKUP($A109,Régional!$A$1:$Y$72,8,FALSE))</f>
      </c>
      <c r="E109" s="113">
        <f t="shared" si="1"/>
      </c>
      <c r="F109" s="81"/>
      <c r="G109" s="81"/>
      <c r="H109" s="81"/>
      <c r="I109" s="81"/>
      <c r="J109" s="81"/>
      <c r="K109" s="81"/>
    </row>
    <row r="110" spans="1:11" ht="12.75">
      <c r="A110" s="60"/>
      <c r="B110" s="113">
        <f>IF($A110="","",VLOOKUP($A110,Régional!$A$1:$Y$72,16,FALSE))</f>
      </c>
      <c r="C110" s="113">
        <f>IF($A110="","",VLOOKUP($A110,Régional!$A$1:$Y$72,13,FALSE))</f>
      </c>
      <c r="D110" s="113">
        <f>IF($A110="","",VLOOKUP($A110,Régional!$A$1:$Y$72,8,FALSE))</f>
      </c>
      <c r="E110" s="113">
        <f t="shared" si="1"/>
      </c>
      <c r="F110" s="81"/>
      <c r="G110" s="81"/>
      <c r="H110" s="81"/>
      <c r="I110" s="81"/>
      <c r="J110" s="81"/>
      <c r="K110" s="81"/>
    </row>
    <row r="111" spans="1:11" ht="12.75">
      <c r="A111" s="60"/>
      <c r="B111" s="113">
        <f>IF($A111="","",VLOOKUP($A111,Régional!$A$1:$Y$72,16,FALSE))</f>
      </c>
      <c r="C111" s="113">
        <f>IF($A111="","",VLOOKUP($A111,Régional!$A$1:$Y$72,13,FALSE))</f>
      </c>
      <c r="D111" s="113">
        <f>IF($A111="","",VLOOKUP($A111,Régional!$A$1:$Y$72,8,FALSE))</f>
      </c>
      <c r="E111" s="113">
        <f t="shared" si="1"/>
      </c>
      <c r="F111" s="81"/>
      <c r="G111" s="81"/>
      <c r="H111" s="81"/>
      <c r="I111" s="81"/>
      <c r="J111" s="81"/>
      <c r="K111" s="81"/>
    </row>
    <row r="112" spans="1:11" ht="12.75">
      <c r="A112" s="60"/>
      <c r="B112" s="113">
        <f>IF($A112="","",VLOOKUP($A112,Régional!$A$1:$Y$72,16,FALSE))</f>
      </c>
      <c r="C112" s="113">
        <f>IF($A112="","",VLOOKUP($A112,Régional!$A$1:$Y$72,13,FALSE))</f>
      </c>
      <c r="D112" s="113">
        <f>IF($A112="","",VLOOKUP($A112,Régional!$A$1:$Y$72,8,FALSE))</f>
      </c>
      <c r="E112" s="113">
        <f t="shared" si="1"/>
      </c>
      <c r="F112" s="81"/>
      <c r="G112" s="81"/>
      <c r="H112" s="81"/>
      <c r="I112" s="81"/>
      <c r="J112" s="81"/>
      <c r="K112" s="81"/>
    </row>
    <row r="113" spans="1:11" ht="12.75">
      <c r="A113" s="60"/>
      <c r="B113" s="113">
        <f>IF($A113="","",VLOOKUP($A113,Régional!$A$1:$Y$72,16,FALSE))</f>
      </c>
      <c r="C113" s="113">
        <f>IF($A113="","",VLOOKUP($A113,Régional!$A$1:$Y$72,13,FALSE))</f>
      </c>
      <c r="D113" s="113">
        <f>IF($A113="","",VLOOKUP($A113,Régional!$A$1:$Y$72,8,FALSE))</f>
      </c>
      <c r="E113" s="113">
        <f t="shared" si="1"/>
      </c>
      <c r="F113" s="81"/>
      <c r="G113" s="81"/>
      <c r="H113" s="81"/>
      <c r="I113" s="81"/>
      <c r="J113" s="81"/>
      <c r="K113" s="81"/>
    </row>
    <row r="114" spans="1:11" ht="12.75">
      <c r="A114" s="60"/>
      <c r="B114" s="113">
        <f>IF($A114="","",VLOOKUP($A114,Régional!$A$1:$Y$72,16,FALSE))</f>
      </c>
      <c r="C114" s="113">
        <f>IF($A114="","",VLOOKUP($A114,Régional!$A$1:$Y$72,13,FALSE))</f>
      </c>
      <c r="D114" s="113">
        <f>IF($A114="","",VLOOKUP($A114,Régional!$A$1:$Y$72,8,FALSE))</f>
      </c>
      <c r="E114" s="113">
        <f t="shared" si="1"/>
      </c>
      <c r="F114" s="81"/>
      <c r="G114" s="81"/>
      <c r="H114" s="81"/>
      <c r="I114" s="81"/>
      <c r="J114" s="81"/>
      <c r="K114" s="81"/>
    </row>
    <row r="115" spans="1:11" ht="12.75">
      <c r="A115" s="60"/>
      <c r="B115" s="113">
        <f>IF($A115="","",VLOOKUP($A115,Régional!$A$1:$Y$72,16,FALSE))</f>
      </c>
      <c r="C115" s="113">
        <f>IF($A115="","",VLOOKUP($A115,Régional!$A$1:$Y$72,13,FALSE))</f>
      </c>
      <c r="D115" s="113">
        <f>IF($A115="","",VLOOKUP($A115,Régional!$A$1:$Y$72,8,FALSE))</f>
      </c>
      <c r="E115" s="113">
        <f t="shared" si="1"/>
      </c>
      <c r="F115" s="81"/>
      <c r="G115" s="81"/>
      <c r="H115" s="81"/>
      <c r="I115" s="81"/>
      <c r="J115" s="81"/>
      <c r="K115" s="81"/>
    </row>
    <row r="116" spans="1:11" ht="12.75">
      <c r="A116" s="60"/>
      <c r="B116" s="113">
        <f>IF($A116="","",VLOOKUP($A116,Régional!$A$1:$Y$72,16,FALSE))</f>
      </c>
      <c r="C116" s="113">
        <f>IF($A116="","",VLOOKUP($A116,Régional!$A$1:$Y$72,13,FALSE))</f>
      </c>
      <c r="D116" s="113">
        <f>IF($A116="","",VLOOKUP($A116,Régional!$A$1:$Y$72,8,FALSE))</f>
      </c>
      <c r="E116" s="113">
        <f t="shared" si="1"/>
      </c>
      <c r="F116" s="81"/>
      <c r="G116" s="81"/>
      <c r="H116" s="81"/>
      <c r="I116" s="81"/>
      <c r="J116" s="81"/>
      <c r="K116" s="81"/>
    </row>
    <row r="117" spans="1:11" ht="12.75">
      <c r="A117" s="60"/>
      <c r="B117" s="113">
        <f>IF($A117="","",VLOOKUP($A117,Régional!$A$1:$Y$72,16,FALSE))</f>
      </c>
      <c r="C117" s="113">
        <f>IF($A117="","",VLOOKUP($A117,Régional!$A$1:$Y$72,13,FALSE))</f>
      </c>
      <c r="D117" s="113">
        <f>IF($A117="","",VLOOKUP($A117,Régional!$A$1:$Y$72,8,FALSE))</f>
      </c>
      <c r="E117" s="113">
        <f t="shared" si="1"/>
      </c>
      <c r="F117" s="81"/>
      <c r="G117" s="81"/>
      <c r="H117" s="81"/>
      <c r="I117" s="81"/>
      <c r="J117" s="81"/>
      <c r="K117" s="81"/>
    </row>
    <row r="118" spans="1:11" ht="12.75">
      <c r="A118" s="60"/>
      <c r="B118" s="113">
        <f>IF($A118="","",VLOOKUP($A118,Régional!$A$1:$Y$72,16,FALSE))</f>
      </c>
      <c r="C118" s="113">
        <f>IF($A118="","",VLOOKUP($A118,Régional!$A$1:$Y$72,13,FALSE))</f>
      </c>
      <c r="D118" s="113">
        <f>IF($A118="","",VLOOKUP($A118,Régional!$A$1:$Y$72,8,FALSE))</f>
      </c>
      <c r="E118" s="113">
        <f t="shared" si="1"/>
      </c>
      <c r="F118" s="81"/>
      <c r="G118" s="81"/>
      <c r="H118" s="81"/>
      <c r="I118" s="81"/>
      <c r="J118" s="81"/>
      <c r="K118" s="81"/>
    </row>
    <row r="119" spans="1:11" ht="12.75">
      <c r="A119" s="60"/>
      <c r="B119" s="113">
        <f>IF($A119="","",VLOOKUP($A119,Régional!$A$1:$Y$72,16,FALSE))</f>
      </c>
      <c r="C119" s="113">
        <f>IF($A119="","",VLOOKUP($A119,Régional!$A$1:$Y$72,13,FALSE))</f>
      </c>
      <c r="D119" s="113">
        <f>IF($A119="","",VLOOKUP($A119,Régional!$A$1:$Y$72,8,FALSE))</f>
      </c>
      <c r="E119" s="113">
        <f t="shared" si="1"/>
      </c>
      <c r="F119" s="81"/>
      <c r="G119" s="81"/>
      <c r="H119" s="81"/>
      <c r="I119" s="81"/>
      <c r="J119" s="81"/>
      <c r="K119" s="81"/>
    </row>
    <row r="120" spans="1:11" ht="12.75">
      <c r="A120" s="60"/>
      <c r="B120" s="113">
        <f>IF($A120="","",VLOOKUP($A120,Régional!$A$1:$Y$72,16,FALSE))</f>
      </c>
      <c r="C120" s="113">
        <f>IF($A120="","",VLOOKUP($A120,Régional!$A$1:$Y$72,13,FALSE))</f>
      </c>
      <c r="D120" s="113">
        <f>IF($A120="","",VLOOKUP($A120,Régional!$A$1:$Y$72,8,FALSE))</f>
      </c>
      <c r="E120" s="113">
        <f t="shared" si="1"/>
      </c>
      <c r="F120" s="81"/>
      <c r="G120" s="81"/>
      <c r="H120" s="81"/>
      <c r="I120" s="81"/>
      <c r="J120" s="81"/>
      <c r="K120" s="81"/>
    </row>
    <row r="121" spans="1:11" ht="12.75">
      <c r="A121" s="60"/>
      <c r="B121" s="113">
        <f>IF($A121="","",VLOOKUP($A121,Régional!$A$1:$Y$72,16,FALSE))</f>
      </c>
      <c r="C121" s="113">
        <f>IF($A121="","",VLOOKUP($A121,Régional!$A$1:$Y$72,13,FALSE))</f>
      </c>
      <c r="D121" s="113">
        <f>IF($A121="","",VLOOKUP($A121,Régional!$A$1:$Y$72,8,FALSE))</f>
      </c>
      <c r="E121" s="113">
        <f t="shared" si="1"/>
      </c>
      <c r="F121" s="81"/>
      <c r="G121" s="81"/>
      <c r="H121" s="81"/>
      <c r="I121" s="81"/>
      <c r="J121" s="81"/>
      <c r="K121" s="81"/>
    </row>
    <row r="122" spans="1:11" ht="12.75">
      <c r="A122" s="60"/>
      <c r="B122" s="113">
        <f>IF($A122="","",VLOOKUP($A122,Régional!$A$1:$Y$72,16,FALSE))</f>
      </c>
      <c r="C122" s="113">
        <f>IF($A122="","",VLOOKUP($A122,Régional!$A$1:$Y$72,13,FALSE))</f>
      </c>
      <c r="D122" s="113">
        <f>IF($A122="","",VLOOKUP($A122,Régional!$A$1:$Y$72,8,FALSE))</f>
      </c>
      <c r="E122" s="113">
        <f t="shared" si="1"/>
      </c>
      <c r="F122" s="81"/>
      <c r="G122" s="81"/>
      <c r="H122" s="81"/>
      <c r="I122" s="81"/>
      <c r="J122" s="81"/>
      <c r="K122" s="81"/>
    </row>
    <row r="123" spans="1:11" ht="12.75">
      <c r="A123" s="60"/>
      <c r="B123" s="113">
        <f>IF($A123="","",VLOOKUP($A123,Régional!$A$1:$Y$72,16,FALSE))</f>
      </c>
      <c r="C123" s="113">
        <f>IF($A123="","",VLOOKUP($A123,Régional!$A$1:$Y$72,13,FALSE))</f>
      </c>
      <c r="D123" s="113">
        <f>IF($A123="","",VLOOKUP($A123,Régional!$A$1:$Y$72,8,FALSE))</f>
      </c>
      <c r="E123" s="113">
        <f t="shared" si="1"/>
      </c>
      <c r="F123" s="81"/>
      <c r="G123" s="81"/>
      <c r="H123" s="81"/>
      <c r="I123" s="81"/>
      <c r="J123" s="81"/>
      <c r="K123" s="81"/>
    </row>
    <row r="124" spans="1:11" ht="12.75">
      <c r="A124" s="60"/>
      <c r="B124" s="113">
        <f>IF($A124="","",VLOOKUP($A124,Régional!$A$1:$Y$72,16,FALSE))</f>
      </c>
      <c r="C124" s="113">
        <f>IF($A124="","",VLOOKUP($A124,Régional!$A$1:$Y$72,13,FALSE))</f>
      </c>
      <c r="D124" s="113">
        <f>IF($A124="","",VLOOKUP($A124,Régional!$A$1:$Y$72,8,FALSE))</f>
      </c>
      <c r="E124" s="113">
        <f t="shared" si="1"/>
      </c>
      <c r="F124" s="81"/>
      <c r="G124" s="81"/>
      <c r="H124" s="81"/>
      <c r="I124" s="81"/>
      <c r="J124" s="81"/>
      <c r="K124" s="81"/>
    </row>
  </sheetData>
  <sheetProtection/>
  <mergeCells count="2">
    <mergeCell ref="A23:D23"/>
    <mergeCell ref="A1:J1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4">
    <pageSetUpPr fitToPage="1"/>
  </sheetPr>
  <dimension ref="A1:Q104"/>
  <sheetViews>
    <sheetView zoomScale="70" zoomScaleNormal="70" workbookViewId="0" topLeftCell="A1">
      <selection activeCell="A5" sqref="A5"/>
    </sheetView>
  </sheetViews>
  <sheetFormatPr defaultColWidth="11.421875" defaultRowHeight="12.75"/>
  <cols>
    <col min="1" max="1" width="9.00390625" style="0" bestFit="1" customWidth="1"/>
    <col min="2" max="2" width="5.421875" style="0" bestFit="1" customWidth="1"/>
    <col min="3" max="3" width="5.421875" style="0" hidden="1" customWidth="1"/>
    <col min="4" max="4" width="10.00390625" style="0" bestFit="1" customWidth="1"/>
    <col min="5" max="5" width="36.7109375" style="0" bestFit="1" customWidth="1"/>
    <col min="6" max="6" width="29.140625" style="0" bestFit="1" customWidth="1"/>
    <col min="7" max="12" width="7.00390625" style="0" customWidth="1"/>
    <col min="13" max="13" width="8.28125" style="0" customWidth="1"/>
    <col min="14" max="14" width="9.140625" style="0" customWidth="1"/>
    <col min="15" max="16" width="8.7109375" style="0" customWidth="1"/>
    <col min="17" max="17" width="0" style="0" hidden="1" customWidth="1"/>
  </cols>
  <sheetData>
    <row r="1" spans="1:16" ht="33.75">
      <c r="A1" s="171" t="s">
        <v>123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4"/>
    </row>
    <row r="2" spans="1:16" ht="33.75">
      <c r="A2" s="171" t="str">
        <f>CONCATENATE(Accueil!C4," - ",Accueil!B4)</f>
        <v>CHERBOURG - Le 23 septembre 2017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4"/>
    </row>
    <row r="3" spans="4:16" ht="25.5" customHeight="1">
      <c r="D3" s="4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>
      <c r="A4" s="53" t="s">
        <v>47</v>
      </c>
      <c r="B4" s="53" t="s">
        <v>48</v>
      </c>
      <c r="C4" s="52"/>
      <c r="D4" s="51" t="s">
        <v>11</v>
      </c>
      <c r="E4" s="51" t="s">
        <v>0</v>
      </c>
      <c r="F4" s="51" t="s">
        <v>56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2" t="s">
        <v>75</v>
      </c>
    </row>
    <row r="5" spans="1:17" ht="12.75">
      <c r="A5" s="1" t="str">
        <f>IF($D5="","",VLOOKUP($D5,Accueil!$A$1:$Y$61,5,FALSE))</f>
        <v>JU</v>
      </c>
      <c r="B5" s="15" t="str">
        <f>IF($D5="","",VLOOKUP($D5,Régional!$A$1:$Y$72,7,FALSE))</f>
        <v>H</v>
      </c>
      <c r="C5" s="15" t="str">
        <f aca="true" t="shared" si="0" ref="C5:C36">CONCATENATE(A5,B5)</f>
        <v>JUH</v>
      </c>
      <c r="D5" s="104" t="str">
        <f>IF(Accueil!G31="X",Accueil!A31,"")</f>
        <v>17 112917</v>
      </c>
      <c r="E5" s="1" t="str">
        <f>IF($D5="","",VLOOKUP($D5,Régional!$A$1:$Y$72,16,FALSE))</f>
        <v>FLERS BOWLING IMPACT</v>
      </c>
      <c r="F5" s="1" t="str">
        <f>IF($D5="","",VLOOKUP($D5,Régional!$A$1:$Y$72,13,FALSE))</f>
        <v>BAKER Harry</v>
      </c>
      <c r="G5" s="17">
        <v>181</v>
      </c>
      <c r="H5" s="17">
        <v>142</v>
      </c>
      <c r="I5" s="17">
        <v>116</v>
      </c>
      <c r="J5" s="17">
        <v>137</v>
      </c>
      <c r="K5" s="17">
        <v>149</v>
      </c>
      <c r="L5" s="17">
        <v>103</v>
      </c>
      <c r="M5" s="2">
        <f aca="true" t="shared" si="1" ref="M5:M36">COUNTA(G5:L5)</f>
        <v>6</v>
      </c>
      <c r="N5" s="3">
        <f aca="true" t="shared" si="2" ref="N5:N36">SUM(G5:L5)</f>
        <v>828</v>
      </c>
      <c r="O5" s="6">
        <f aca="true" t="shared" si="3" ref="O5:O36">IF(M5=0,0,N5/M5)</f>
        <v>138</v>
      </c>
      <c r="P5" s="70">
        <v>38</v>
      </c>
      <c r="Q5" t="str">
        <f aca="true" t="shared" si="4" ref="Q5:Q36">IF(D5="","","X")</f>
        <v>X</v>
      </c>
    </row>
    <row r="6" spans="1:17" ht="12.75" customHeight="1">
      <c r="A6" s="1" t="str">
        <f>IF($D6="","",VLOOKUP($D6,Accueil!$A$1:$Y$61,5,FALSE))</f>
        <v>JU</v>
      </c>
      <c r="B6" s="15" t="str">
        <f>IF($D6="","",VLOOKUP($D6,Régional!$A$1:$Y$72,7,FALSE))</f>
        <v>H</v>
      </c>
      <c r="C6" s="97" t="str">
        <f t="shared" si="0"/>
        <v>JUH</v>
      </c>
      <c r="D6" s="104" t="str">
        <f>IF(Accueil!G27="X",Accueil!A27,"")</f>
        <v>10 99570</v>
      </c>
      <c r="E6" s="1" t="str">
        <f>IF($D6="","",VLOOKUP($D6,Régional!$A$1:$Y$72,16,FALSE))</f>
        <v>FLERS BOWLING IMPACT</v>
      </c>
      <c r="F6" s="1" t="str">
        <f>IF($D6="","",VLOOKUP($D6,Régional!$A$1:$Y$72,13,FALSE))</f>
        <v>BOURDON Enzo</v>
      </c>
      <c r="G6" s="17">
        <v>133</v>
      </c>
      <c r="H6" s="17">
        <v>182</v>
      </c>
      <c r="I6" s="17">
        <v>178</v>
      </c>
      <c r="J6" s="17">
        <v>165</v>
      </c>
      <c r="K6" s="17">
        <v>131</v>
      </c>
      <c r="L6" s="17">
        <v>148</v>
      </c>
      <c r="M6" s="2">
        <f t="shared" si="1"/>
        <v>6</v>
      </c>
      <c r="N6" s="3">
        <f t="shared" si="2"/>
        <v>937</v>
      </c>
      <c r="O6" s="6">
        <f t="shared" si="3"/>
        <v>156.16666666666666</v>
      </c>
      <c r="P6" s="70">
        <v>50</v>
      </c>
      <c r="Q6" t="str">
        <f t="shared" si="4"/>
        <v>X</v>
      </c>
    </row>
    <row r="7" spans="1:17" ht="12.75">
      <c r="A7" s="1" t="str">
        <f>IF($D7="","",VLOOKUP($D7,Accueil!$A$1:$Y$61,5,FALSE))</f>
        <v>JU</v>
      </c>
      <c r="B7" s="15" t="str">
        <f>IF($D7="","",VLOOKUP($D7,Régional!$A$1:$Y$72,7,FALSE))</f>
        <v>F</v>
      </c>
      <c r="C7" s="15" t="str">
        <f t="shared" si="0"/>
        <v>JUF</v>
      </c>
      <c r="D7" s="104" t="str">
        <f>IF(Accueil!G36="X",Accueil!A36,"")</f>
        <v>12 104424</v>
      </c>
      <c r="E7" s="1" t="str">
        <f>IF($D7="","",VLOOKUP($D7,Régional!$A$1:$Y$72,16,FALSE))</f>
        <v>EAGLES BOWLING VIRE</v>
      </c>
      <c r="F7" s="1" t="str">
        <f>IF($D7="","",VLOOKUP($D7,Régional!$A$1:$Y$72,13,FALSE))</f>
        <v>BUSNOULT Célia</v>
      </c>
      <c r="G7" s="17">
        <v>156</v>
      </c>
      <c r="H7" s="17">
        <v>131</v>
      </c>
      <c r="I7" s="17">
        <v>142</v>
      </c>
      <c r="J7" s="17">
        <v>174</v>
      </c>
      <c r="K7" s="17">
        <v>167</v>
      </c>
      <c r="L7" s="17">
        <v>148</v>
      </c>
      <c r="M7" s="2">
        <f t="shared" si="1"/>
        <v>6</v>
      </c>
      <c r="N7" s="3">
        <f t="shared" si="2"/>
        <v>918</v>
      </c>
      <c r="O7" s="6">
        <f t="shared" si="3"/>
        <v>153</v>
      </c>
      <c r="P7" s="70">
        <v>80</v>
      </c>
      <c r="Q7" t="str">
        <f t="shared" si="4"/>
        <v>X</v>
      </c>
    </row>
    <row r="8" spans="1:17" ht="12.75">
      <c r="A8" s="1" t="str">
        <f>IF($D8="","",VLOOKUP($D8,Accueil!$A$1:$Y$61,5,FALSE))</f>
        <v>PO</v>
      </c>
      <c r="B8" s="15" t="str">
        <f>IF($D8="","",VLOOKUP($D8,Régional!$A$1:$Y$72,7,FALSE))</f>
        <v>H</v>
      </c>
      <c r="C8" s="97" t="str">
        <f t="shared" si="0"/>
        <v>POH</v>
      </c>
      <c r="D8" s="104" t="str">
        <f>IF(Accueil!G38="X",Accueil!A38,"")</f>
        <v>16 109596</v>
      </c>
      <c r="E8" s="1" t="str">
        <f>IF($D8="","",VLOOKUP($D8,Régional!$A$1:$Y$72,16,FALSE))</f>
        <v>EAGLES BOWLING VIRE</v>
      </c>
      <c r="F8" s="1" t="str">
        <f>IF($D8="","",VLOOKUP($D8,Régional!$A$1:$Y$72,13,FALSE))</f>
        <v>CARU Gabin</v>
      </c>
      <c r="G8" s="17">
        <v>80</v>
      </c>
      <c r="H8" s="17">
        <v>73</v>
      </c>
      <c r="I8" s="17">
        <v>76</v>
      </c>
      <c r="J8" s="17">
        <v>70</v>
      </c>
      <c r="K8" s="17"/>
      <c r="L8" s="17"/>
      <c r="M8" s="2">
        <f t="shared" si="1"/>
        <v>4</v>
      </c>
      <c r="N8" s="3">
        <f t="shared" si="2"/>
        <v>299</v>
      </c>
      <c r="O8" s="6">
        <f t="shared" si="3"/>
        <v>74.75</v>
      </c>
      <c r="P8" s="70">
        <v>80</v>
      </c>
      <c r="Q8" t="str">
        <f t="shared" si="4"/>
        <v>X</v>
      </c>
    </row>
    <row r="9" spans="1:17" ht="12.75">
      <c r="A9" s="1" t="str">
        <f>IF($D9="","",VLOOKUP($D9,Accueil!$A$1:$Y$61,5,FALSE))</f>
        <v>JU</v>
      </c>
      <c r="B9" s="15" t="str">
        <f>IF($D9="","",VLOOKUP($D9,Régional!$A$1:$Y$72,7,FALSE))</f>
        <v>F</v>
      </c>
      <c r="C9" s="97" t="str">
        <f t="shared" si="0"/>
        <v>JUF</v>
      </c>
      <c r="D9" s="104" t="str">
        <f>IF(Accueil!G51="X",Accueil!A51,"")</f>
        <v>16 109001</v>
      </c>
      <c r="E9" s="1" t="str">
        <f>IF($D9="","",VLOOKUP($D9,Régional!$A$1:$Y$72,16,FALSE))</f>
        <v>ECOLE DE BOWLING DE CHERBOURG</v>
      </c>
      <c r="F9" s="1" t="str">
        <f>IF($D9="","",VLOOKUP($D9,Régional!$A$1:$Y$72,13,FALSE))</f>
        <v>CORNANGUER-DEVISE Eulalie</v>
      </c>
      <c r="G9" s="17">
        <v>72</v>
      </c>
      <c r="H9" s="17">
        <v>85</v>
      </c>
      <c r="I9" s="17">
        <v>85</v>
      </c>
      <c r="J9" s="17">
        <v>120</v>
      </c>
      <c r="K9" s="17">
        <v>82</v>
      </c>
      <c r="L9" s="17">
        <v>90</v>
      </c>
      <c r="M9" s="2">
        <f t="shared" si="1"/>
        <v>6</v>
      </c>
      <c r="N9" s="3">
        <f t="shared" si="2"/>
        <v>534</v>
      </c>
      <c r="O9" s="6">
        <f t="shared" si="3"/>
        <v>89</v>
      </c>
      <c r="P9" s="70">
        <v>46</v>
      </c>
      <c r="Q9" t="str">
        <f t="shared" si="4"/>
        <v>X</v>
      </c>
    </row>
    <row r="10" spans="1:17" ht="12.75">
      <c r="A10" s="1" t="str">
        <f>IF($D10="","",VLOOKUP($D10,Accueil!$A$1:$Y$61,5,FALSE))</f>
        <v>CA</v>
      </c>
      <c r="B10" s="15" t="str">
        <f>IF($D10="","",VLOOKUP($D10,Régional!$A$1:$Y$72,7,FALSE))</f>
        <v>F</v>
      </c>
      <c r="C10" s="15" t="str">
        <f t="shared" si="0"/>
        <v>CAF</v>
      </c>
      <c r="D10" s="104" t="str">
        <f>IF(Accueil!G57="X",Accueil!A57,"")</f>
        <v>14 106475</v>
      </c>
      <c r="E10" s="1" t="str">
        <f>IF($D10="","",VLOOKUP($D10,Régional!$A$1:$Y$72,16,FALSE))</f>
        <v>ECOLE DE BOWLING DE SAINT LO</v>
      </c>
      <c r="F10" s="1" t="str">
        <f>IF($D10="","",VLOOKUP($D10,Régional!$A$1:$Y$72,13,FALSE))</f>
        <v>CULLERON Noémie</v>
      </c>
      <c r="G10" s="17">
        <v>92</v>
      </c>
      <c r="H10" s="17">
        <v>127</v>
      </c>
      <c r="I10" s="17">
        <v>132</v>
      </c>
      <c r="J10" s="17">
        <v>128</v>
      </c>
      <c r="K10" s="17">
        <v>114</v>
      </c>
      <c r="L10" s="17">
        <v>120</v>
      </c>
      <c r="M10" s="2">
        <f t="shared" si="1"/>
        <v>6</v>
      </c>
      <c r="N10" s="3">
        <f t="shared" si="2"/>
        <v>713</v>
      </c>
      <c r="O10" s="6">
        <f t="shared" si="3"/>
        <v>118.83333333333333</v>
      </c>
      <c r="P10" s="70">
        <v>46</v>
      </c>
      <c r="Q10" t="str">
        <f t="shared" si="4"/>
        <v>X</v>
      </c>
    </row>
    <row r="11" spans="1:17" ht="12.75">
      <c r="A11" s="1" t="str">
        <f>IF($D11="","",VLOOKUP($D11,Accueil!$A$1:$Y$61,5,FALSE))</f>
        <v>JU</v>
      </c>
      <c r="B11" s="15" t="str">
        <f>IF($D11="","",VLOOKUP($D11,Régional!$A$1:$Y$72,7,FALSE))</f>
        <v>F</v>
      </c>
      <c r="C11" s="15" t="str">
        <f t="shared" si="0"/>
        <v>JUF</v>
      </c>
      <c r="D11" s="104" t="str">
        <f>IF(Accueil!G26="X",Accueil!A26,"")</f>
        <v>10 99983</v>
      </c>
      <c r="E11" s="1" t="str">
        <f>IF($D11="","",VLOOKUP($D11,Régional!$A$1:$Y$72,16,FALSE))</f>
        <v>BOWLING CLUB CHERBOURG</v>
      </c>
      <c r="F11" s="1" t="str">
        <f>IF($D11="","",VLOOKUP($D11,Régional!$A$1:$Y$72,13,FALSE))</f>
        <v>DESPRES Amélie</v>
      </c>
      <c r="G11" s="17">
        <v>129</v>
      </c>
      <c r="H11" s="17">
        <v>172</v>
      </c>
      <c r="I11" s="17">
        <v>143</v>
      </c>
      <c r="J11" s="17">
        <v>124</v>
      </c>
      <c r="K11" s="17">
        <v>163</v>
      </c>
      <c r="L11" s="17">
        <v>145</v>
      </c>
      <c r="M11" s="2">
        <f t="shared" si="1"/>
        <v>6</v>
      </c>
      <c r="N11" s="3">
        <f t="shared" si="2"/>
        <v>876</v>
      </c>
      <c r="O11" s="6">
        <f t="shared" si="3"/>
        <v>146</v>
      </c>
      <c r="P11" s="70">
        <v>60</v>
      </c>
      <c r="Q11" t="str">
        <f t="shared" si="4"/>
        <v>X</v>
      </c>
    </row>
    <row r="12" spans="1:17" ht="12.75">
      <c r="A12" s="1" t="str">
        <f>IF($D12="","",VLOOKUP($D12,Accueil!$A$1:$Y$61,5,FALSE))</f>
        <v>MI</v>
      </c>
      <c r="B12" s="15" t="str">
        <f>IF($D12="","",VLOOKUP($D12,Régional!$A$1:$Y$72,7,FALSE))</f>
        <v>H</v>
      </c>
      <c r="C12" s="15" t="str">
        <f t="shared" si="0"/>
        <v>MIH</v>
      </c>
      <c r="D12" s="104" t="str">
        <f>IF(Accueil!G46="X",Accueil!A46,"")</f>
        <v>17 111905</v>
      </c>
      <c r="E12" s="1" t="str">
        <f>IF($D12="","",VLOOKUP($D12,Régional!$A$1:$Y$72,16,FALSE))</f>
        <v>ECOLE DE BOWLING DE CHERBOURG</v>
      </c>
      <c r="F12" s="1" t="str">
        <f>IF($D12="","",VLOOKUP($D12,Régional!$A$1:$Y$72,13,FALSE))</f>
        <v>DUCHESNE Martin</v>
      </c>
      <c r="G12" s="17"/>
      <c r="H12" s="17"/>
      <c r="I12" s="17"/>
      <c r="J12" s="17"/>
      <c r="K12" s="17"/>
      <c r="L12" s="17"/>
      <c r="M12" s="2">
        <f t="shared" si="1"/>
        <v>0</v>
      </c>
      <c r="N12" s="3">
        <f t="shared" si="2"/>
        <v>0</v>
      </c>
      <c r="O12" s="6">
        <f t="shared" si="3"/>
        <v>0</v>
      </c>
      <c r="P12" s="70"/>
      <c r="Q12" t="str">
        <f t="shared" si="4"/>
        <v>X</v>
      </c>
    </row>
    <row r="13" spans="1:17" ht="12.75">
      <c r="A13" s="1" t="str">
        <f>IF($D13="","",VLOOKUP($D13,Accueil!$A$1:$Y$61,5,FALSE))</f>
        <v>CA</v>
      </c>
      <c r="B13" s="15" t="str">
        <f>IF($D13="","",VLOOKUP($D13,Régional!$A$1:$Y$72,7,FALSE))</f>
        <v>H</v>
      </c>
      <c r="C13" s="15" t="str">
        <f t="shared" si="0"/>
        <v>CAH</v>
      </c>
      <c r="D13" s="104" t="str">
        <f>IF(Accueil!G59="X",Accueil!A59,"")</f>
        <v>17 112075</v>
      </c>
      <c r="E13" s="1" t="str">
        <f>IF($D13="","",VLOOKUP($D13,Régional!$A$1:$Y$72,16,FALSE))</f>
        <v>ECOLE DE BOWLING D'ARGENTAN</v>
      </c>
      <c r="F13" s="1" t="str">
        <f>IF($D13="","",VLOOKUP($D13,Régional!$A$1:$Y$72,13,FALSE))</f>
        <v>FERT Edgar</v>
      </c>
      <c r="G13" s="17">
        <v>90</v>
      </c>
      <c r="H13" s="17">
        <v>99</v>
      </c>
      <c r="I13" s="17">
        <v>103</v>
      </c>
      <c r="J13" s="17">
        <v>141</v>
      </c>
      <c r="K13" s="17">
        <v>106</v>
      </c>
      <c r="L13" s="17">
        <v>129</v>
      </c>
      <c r="M13" s="2">
        <f t="shared" si="1"/>
        <v>6</v>
      </c>
      <c r="N13" s="3">
        <f t="shared" si="2"/>
        <v>668</v>
      </c>
      <c r="O13" s="6">
        <f t="shared" si="3"/>
        <v>111.33333333333333</v>
      </c>
      <c r="P13" s="70">
        <v>26</v>
      </c>
      <c r="Q13" t="str">
        <f t="shared" si="4"/>
        <v>X</v>
      </c>
    </row>
    <row r="14" spans="1:17" ht="12.75">
      <c r="A14" s="1" t="str">
        <f>IF($D14="","",VLOOKUP($D14,Accueil!$A$1:$Y$61,5,FALSE))</f>
        <v>CA</v>
      </c>
      <c r="B14" s="15" t="str">
        <f>IF($D14="","",VLOOKUP($D14,Régional!$A$1:$Y$72,7,FALSE))</f>
        <v>H</v>
      </c>
      <c r="C14" s="15" t="str">
        <f t="shared" si="0"/>
        <v>CAH</v>
      </c>
      <c r="D14" s="104" t="str">
        <f>IF(Accueil!G41="X",Accueil!A41,"")</f>
        <v>15 108342</v>
      </c>
      <c r="E14" s="1" t="str">
        <f>IF($D14="","",VLOOKUP($D14,Régional!$A$1:$Y$72,16,FALSE))</f>
        <v>ECOLE DE BOWLING DE CHERBOURG</v>
      </c>
      <c r="F14" s="1" t="str">
        <f>IF($D14="","",VLOOKUP($D14,Régional!$A$1:$Y$72,13,FALSE))</f>
        <v>GOUREMAN Dylan</v>
      </c>
      <c r="G14" s="17">
        <v>127</v>
      </c>
      <c r="H14" s="17">
        <v>158</v>
      </c>
      <c r="I14" s="17">
        <v>126</v>
      </c>
      <c r="J14" s="17">
        <v>183</v>
      </c>
      <c r="K14" s="17">
        <v>133</v>
      </c>
      <c r="L14" s="17">
        <v>103</v>
      </c>
      <c r="M14" s="2">
        <f t="shared" si="1"/>
        <v>6</v>
      </c>
      <c r="N14" s="3">
        <f t="shared" si="2"/>
        <v>830</v>
      </c>
      <c r="O14" s="6">
        <f t="shared" si="3"/>
        <v>138.33333333333334</v>
      </c>
      <c r="P14" s="70">
        <v>50</v>
      </c>
      <c r="Q14" t="str">
        <f t="shared" si="4"/>
        <v>X</v>
      </c>
    </row>
    <row r="15" spans="1:17" ht="12.75">
      <c r="A15" s="1" t="str">
        <f>IF($D15="","",VLOOKUP($D15,Accueil!$A$1:$Y$61,5,FALSE))</f>
        <v>CA</v>
      </c>
      <c r="B15" s="15" t="str">
        <f>IF($D15="","",VLOOKUP($D15,Régional!$A$1:$Y$72,7,FALSE))</f>
        <v>F</v>
      </c>
      <c r="C15" s="15" t="str">
        <f t="shared" si="0"/>
        <v>CAF</v>
      </c>
      <c r="D15" s="104" t="str">
        <f>IF(Accueil!G29="X",Accueil!A29,"")</f>
        <v>15 108165</v>
      </c>
      <c r="E15" s="1" t="str">
        <f>IF($D15="","",VLOOKUP($D15,Régional!$A$1:$Y$72,16,FALSE))</f>
        <v>FLERS BOWLING IMPACT</v>
      </c>
      <c r="F15" s="1" t="str">
        <f>IF($D15="","",VLOOKUP($D15,Régional!$A$1:$Y$72,13,FALSE))</f>
        <v>HAMARD Fanny</v>
      </c>
      <c r="G15" s="17">
        <v>148</v>
      </c>
      <c r="H15" s="17">
        <v>144</v>
      </c>
      <c r="I15" s="17">
        <v>130</v>
      </c>
      <c r="J15" s="17">
        <v>120</v>
      </c>
      <c r="K15" s="17">
        <v>122</v>
      </c>
      <c r="L15" s="17">
        <v>121</v>
      </c>
      <c r="M15" s="2">
        <f t="shared" si="1"/>
        <v>6</v>
      </c>
      <c r="N15" s="3">
        <f t="shared" si="2"/>
        <v>785</v>
      </c>
      <c r="O15" s="6">
        <f t="shared" si="3"/>
        <v>130.83333333333334</v>
      </c>
      <c r="P15" s="70">
        <v>50</v>
      </c>
      <c r="Q15" t="str">
        <f t="shared" si="4"/>
        <v>X</v>
      </c>
    </row>
    <row r="16" spans="1:17" ht="12.75">
      <c r="A16" s="1" t="str">
        <f>IF($D16="","",VLOOKUP($D16,Accueil!$A$1:$Y$61,5,FALSE))</f>
        <v>JU</v>
      </c>
      <c r="B16" s="15" t="str">
        <f>IF($D16="","",VLOOKUP($D16,Régional!$A$1:$Y$72,7,FALSE))</f>
        <v>H</v>
      </c>
      <c r="C16" s="15" t="str">
        <f t="shared" si="0"/>
        <v>JUH</v>
      </c>
      <c r="D16" s="104" t="str">
        <f>IF(Accueil!G43="X",Accueil!A43,"")</f>
        <v>18 113557</v>
      </c>
      <c r="E16" s="1" t="str">
        <f>IF($D16="","",VLOOKUP($D16,Régional!$A$1:$Y$72,16,FALSE))</f>
        <v>ECOLE DE BOWLING DE CHERBOURG</v>
      </c>
      <c r="F16" s="1" t="str">
        <f>IF($D16="","",VLOOKUP($D16,Régional!$A$1:$Y$72,13,FALSE))</f>
        <v>HEBERT Mathis</v>
      </c>
      <c r="G16" s="17">
        <v>106</v>
      </c>
      <c r="H16" s="17">
        <v>115</v>
      </c>
      <c r="I16" s="17">
        <v>187</v>
      </c>
      <c r="J16" s="17">
        <v>99</v>
      </c>
      <c r="K16" s="17">
        <v>181</v>
      </c>
      <c r="L16" s="17">
        <v>137</v>
      </c>
      <c r="M16" s="2">
        <f t="shared" si="1"/>
        <v>6</v>
      </c>
      <c r="N16" s="3">
        <f t="shared" si="2"/>
        <v>825</v>
      </c>
      <c r="O16" s="6">
        <f t="shared" si="3"/>
        <v>137.5</v>
      </c>
      <c r="P16" s="70">
        <v>34</v>
      </c>
      <c r="Q16" t="str">
        <f t="shared" si="4"/>
        <v>X</v>
      </c>
    </row>
    <row r="17" spans="1:17" ht="12.75">
      <c r="A17" s="1" t="str">
        <f>IF($D17="","",VLOOKUP($D17,Accueil!$A$1:$Y$61,5,FALSE))</f>
        <v>CA</v>
      </c>
      <c r="B17" s="15" t="str">
        <f>IF($D17="","",VLOOKUP($D17,Régional!$A$1:$Y$72,7,FALSE))</f>
        <v>H</v>
      </c>
      <c r="C17" s="15" t="str">
        <f t="shared" si="0"/>
        <v>CAH</v>
      </c>
      <c r="D17" s="104" t="str">
        <f>IF(Accueil!G49="X",Accueil!A49,"")</f>
        <v>17 111770</v>
      </c>
      <c r="E17" s="1" t="str">
        <f>IF($D17="","",VLOOKUP($D17,Régional!$A$1:$Y$72,16,FALSE))</f>
        <v>ECOLE DE BOWLING DE CHERBOURG</v>
      </c>
      <c r="F17" s="1" t="str">
        <f>IF($D17="","",VLOOKUP($D17,Régional!$A$1:$Y$72,13,FALSE))</f>
        <v>KELLER Antonin</v>
      </c>
      <c r="G17" s="17">
        <v>109</v>
      </c>
      <c r="H17" s="17">
        <v>134</v>
      </c>
      <c r="I17" s="17">
        <v>132</v>
      </c>
      <c r="J17" s="17">
        <v>119</v>
      </c>
      <c r="K17" s="17">
        <v>154</v>
      </c>
      <c r="L17" s="17">
        <v>97</v>
      </c>
      <c r="M17" s="2">
        <f t="shared" si="1"/>
        <v>6</v>
      </c>
      <c r="N17" s="3">
        <f t="shared" si="2"/>
        <v>745</v>
      </c>
      <c r="O17" s="6">
        <f t="shared" si="3"/>
        <v>124.16666666666667</v>
      </c>
      <c r="P17" s="70">
        <v>38</v>
      </c>
      <c r="Q17" t="str">
        <f t="shared" si="4"/>
        <v>X</v>
      </c>
    </row>
    <row r="18" spans="1:17" ht="12.75">
      <c r="A18" s="1" t="str">
        <f>IF($D18="","",VLOOKUP($D18,Accueil!$A$1:$Y$61,5,FALSE))</f>
        <v>MI</v>
      </c>
      <c r="B18" s="15" t="str">
        <f>IF($D18="","",VLOOKUP($D18,Régional!$A$1:$Y$72,7,FALSE))</f>
        <v>F</v>
      </c>
      <c r="C18" s="15" t="str">
        <f t="shared" si="0"/>
        <v>MIF</v>
      </c>
      <c r="D18" s="104" t="str">
        <f>IF(Accueil!G48="X",Accueil!A48,"")</f>
        <v>17 111907</v>
      </c>
      <c r="E18" s="1" t="str">
        <f>IF($D18="","",VLOOKUP($D18,Régional!$A$1:$Y$72,16,FALSE))</f>
        <v>ECOLE DE BOWLING DE CHERBOURG</v>
      </c>
      <c r="F18" s="1" t="str">
        <f>IF($D18="","",VLOOKUP($D18,Régional!$A$1:$Y$72,13,FALSE))</f>
        <v>LE GALL Servane</v>
      </c>
      <c r="G18" s="17">
        <v>80</v>
      </c>
      <c r="H18" s="17">
        <v>79</v>
      </c>
      <c r="I18" s="17">
        <v>75</v>
      </c>
      <c r="J18" s="17">
        <v>104</v>
      </c>
      <c r="K18" s="17">
        <v>79</v>
      </c>
      <c r="L18" s="17">
        <v>87</v>
      </c>
      <c r="M18" s="2">
        <f t="shared" si="1"/>
        <v>6</v>
      </c>
      <c r="N18" s="3">
        <f t="shared" si="2"/>
        <v>504</v>
      </c>
      <c r="O18" s="6">
        <f t="shared" si="3"/>
        <v>84</v>
      </c>
      <c r="P18" s="70">
        <v>60</v>
      </c>
      <c r="Q18" t="str">
        <f t="shared" si="4"/>
        <v>X</v>
      </c>
    </row>
    <row r="19" spans="1:17" ht="12.75">
      <c r="A19" s="1" t="str">
        <f>IF($D19="","",VLOOKUP($D19,Accueil!$A$1:$Y$61,5,FALSE))</f>
        <v>CA</v>
      </c>
      <c r="B19" s="15" t="str">
        <f>IF($D19="","",VLOOKUP($D19,Régional!$A$1:$Y$72,7,FALSE))</f>
        <v>H</v>
      </c>
      <c r="C19" s="15" t="str">
        <f t="shared" si="0"/>
        <v>CAH</v>
      </c>
      <c r="D19" s="104" t="str">
        <f>IF(Accueil!G35="X",Accueil!A35,"")</f>
        <v>13 105132</v>
      </c>
      <c r="E19" s="1" t="str">
        <f>IF($D19="","",VLOOKUP($D19,Régional!$A$1:$Y$72,16,FALSE))</f>
        <v>ECOLE DE BOWLING D'ARGENTAN</v>
      </c>
      <c r="F19" s="1" t="str">
        <f>IF($D19="","",VLOOKUP($D19,Régional!$A$1:$Y$72,13,FALSE))</f>
        <v>LEBARBIER Léo</v>
      </c>
      <c r="G19" s="17">
        <v>102</v>
      </c>
      <c r="H19" s="17">
        <v>131</v>
      </c>
      <c r="I19" s="17">
        <v>125</v>
      </c>
      <c r="J19" s="17">
        <v>129</v>
      </c>
      <c r="K19" s="17">
        <v>132</v>
      </c>
      <c r="L19" s="17">
        <v>157</v>
      </c>
      <c r="M19" s="2">
        <f t="shared" si="1"/>
        <v>6</v>
      </c>
      <c r="N19" s="3">
        <f t="shared" si="2"/>
        <v>776</v>
      </c>
      <c r="O19" s="6">
        <f t="shared" si="3"/>
        <v>129.33333333333334</v>
      </c>
      <c r="P19" s="70">
        <v>42</v>
      </c>
      <c r="Q19" t="str">
        <f t="shared" si="4"/>
        <v>X</v>
      </c>
    </row>
    <row r="20" spans="1:17" ht="12.75">
      <c r="A20" s="1" t="str">
        <f>IF($D20="","",VLOOKUP($D20,Accueil!$A$1:$Y$61,5,FALSE))</f>
        <v>BJ</v>
      </c>
      <c r="B20" s="15" t="str">
        <f>IF($D20="","",VLOOKUP($D20,Régional!$A$1:$Y$72,7,FALSE))</f>
        <v>H</v>
      </c>
      <c r="C20" s="15" t="str">
        <f t="shared" si="0"/>
        <v>BJH</v>
      </c>
      <c r="D20" s="104" t="str">
        <f>IF(Accueil!G37="X",Accueil!A37,"")</f>
        <v>15 107726</v>
      </c>
      <c r="E20" s="1" t="str">
        <f>IF($D20="","",VLOOKUP($D20,Régional!$A$1:$Y$72,16,FALSE))</f>
        <v>EAGLES BOWLING VIRE</v>
      </c>
      <c r="F20" s="1" t="str">
        <f>IF($D20="","",VLOOKUP($D20,Régional!$A$1:$Y$72,13,FALSE))</f>
        <v>LEBOUC Maxime</v>
      </c>
      <c r="G20" s="17">
        <v>90</v>
      </c>
      <c r="H20" s="17">
        <v>135</v>
      </c>
      <c r="I20" s="17">
        <v>128</v>
      </c>
      <c r="J20" s="17">
        <v>101</v>
      </c>
      <c r="K20" s="17">
        <v>101</v>
      </c>
      <c r="L20" s="17">
        <v>108</v>
      </c>
      <c r="M20" s="2">
        <f t="shared" si="1"/>
        <v>6</v>
      </c>
      <c r="N20" s="3">
        <f t="shared" si="2"/>
        <v>663</v>
      </c>
      <c r="O20" s="6">
        <f t="shared" si="3"/>
        <v>110.5</v>
      </c>
      <c r="P20" s="70">
        <v>80</v>
      </c>
      <c r="Q20" t="str">
        <f t="shared" si="4"/>
        <v>X</v>
      </c>
    </row>
    <row r="21" spans="1:17" ht="12.75">
      <c r="A21" s="1" t="str">
        <f>IF($D21="","",VLOOKUP($D21,Accueil!$A$1:$Y$61,5,FALSE))</f>
        <v>JU</v>
      </c>
      <c r="B21" s="15" t="str">
        <f>IF($D21="","",VLOOKUP($D21,Régional!$A$1:$Y$72,7,FALSE))</f>
        <v>F</v>
      </c>
      <c r="C21" s="15" t="str">
        <f t="shared" si="0"/>
        <v>JUF</v>
      </c>
      <c r="D21" s="104" t="str">
        <f>IF(Accueil!G58="X",Accueil!A58,"")</f>
        <v>18 113518</v>
      </c>
      <c r="E21" s="1" t="str">
        <f>IF($D21="","",VLOOKUP($D21,Régional!$A$1:$Y$72,16,FALSE))</f>
        <v>BAD BOYS SAINT-LO</v>
      </c>
      <c r="F21" s="1" t="str">
        <f>IF($D21="","",VLOOKUP($D21,Régional!$A$1:$Y$72,13,FALSE))</f>
        <v>LECORDIER Lolita</v>
      </c>
      <c r="G21" s="17">
        <v>123</v>
      </c>
      <c r="H21" s="17">
        <v>105</v>
      </c>
      <c r="I21" s="17">
        <v>115</v>
      </c>
      <c r="J21" s="17">
        <v>197</v>
      </c>
      <c r="K21" s="17">
        <v>152</v>
      </c>
      <c r="L21" s="17">
        <v>135</v>
      </c>
      <c r="M21" s="2">
        <f t="shared" si="1"/>
        <v>6</v>
      </c>
      <c r="N21" s="3">
        <f t="shared" si="2"/>
        <v>827</v>
      </c>
      <c r="O21" s="6">
        <f t="shared" si="3"/>
        <v>137.83333333333334</v>
      </c>
      <c r="P21" s="70">
        <v>50</v>
      </c>
      <c r="Q21" t="str">
        <f t="shared" si="4"/>
        <v>X</v>
      </c>
    </row>
    <row r="22" spans="1:17" ht="12.75">
      <c r="A22" s="1" t="str">
        <f>IF($D22="","",VLOOKUP($D22,Accueil!$A$1:$Y$61,5,FALSE))</f>
        <v>MI</v>
      </c>
      <c r="B22" s="15" t="str">
        <f>IF($D22="","",VLOOKUP($D22,Régional!$A$1:$Y$72,7,FALSE))</f>
        <v>H</v>
      </c>
      <c r="C22" s="97" t="str">
        <f t="shared" si="0"/>
        <v>MIH</v>
      </c>
      <c r="D22" s="104" t="str">
        <f>IF(Accueil!G47="X",Accueil!A47,"")</f>
        <v>17 112668</v>
      </c>
      <c r="E22" s="1" t="str">
        <f>IF($D22="","",VLOOKUP($D22,Régional!$A$1:$Y$72,16,FALSE))</f>
        <v>ECOLE DE BOWLING DE CHERBOURG</v>
      </c>
      <c r="F22" s="1" t="str">
        <f>IF($D22="","",VLOOKUP($D22,Régional!$A$1:$Y$72,13,FALSE))</f>
        <v>LECOUTOUR Enzo</v>
      </c>
      <c r="G22" s="17">
        <v>146</v>
      </c>
      <c r="H22" s="17">
        <v>102</v>
      </c>
      <c r="I22" s="17">
        <v>132</v>
      </c>
      <c r="J22" s="17">
        <v>116</v>
      </c>
      <c r="K22" s="17">
        <v>115</v>
      </c>
      <c r="L22" s="17">
        <v>118</v>
      </c>
      <c r="M22" s="2">
        <f t="shared" si="1"/>
        <v>6</v>
      </c>
      <c r="N22" s="3">
        <f t="shared" si="2"/>
        <v>729</v>
      </c>
      <c r="O22" s="6">
        <f t="shared" si="3"/>
        <v>121.5</v>
      </c>
      <c r="P22" s="70">
        <v>50</v>
      </c>
      <c r="Q22" t="str">
        <f t="shared" si="4"/>
        <v>X</v>
      </c>
    </row>
    <row r="23" spans="1:17" ht="12.75">
      <c r="A23" s="1" t="str">
        <f>IF($D23="","",VLOOKUP($D23,Accueil!$A$1:$Y$61,5,FALSE))</f>
        <v>CA</v>
      </c>
      <c r="B23" s="15" t="str">
        <f>IF($D23="","",VLOOKUP($D23,Régional!$A$1:$Y$72,7,FALSE))</f>
        <v>H</v>
      </c>
      <c r="C23" s="97" t="str">
        <f t="shared" si="0"/>
        <v>CAH</v>
      </c>
      <c r="D23" s="104" t="str">
        <f>IF(Accueil!G56="X",Accueil!A56,"")</f>
        <v>12 103037</v>
      </c>
      <c r="E23" s="1" t="str">
        <f>IF($D23="","",VLOOKUP($D23,Régional!$A$1:$Y$72,16,FALSE))</f>
        <v>ECOLE DE BOWLING DE SAINT LO</v>
      </c>
      <c r="F23" s="1" t="str">
        <f>IF($D23="","",VLOOKUP($D23,Régional!$A$1:$Y$72,13,FALSE))</f>
        <v>LEMERAY Matteo</v>
      </c>
      <c r="G23" s="17">
        <v>130</v>
      </c>
      <c r="H23" s="17">
        <v>114</v>
      </c>
      <c r="I23" s="17">
        <v>148</v>
      </c>
      <c r="J23" s="17">
        <v>164</v>
      </c>
      <c r="K23" s="17">
        <v>169</v>
      </c>
      <c r="L23" s="17">
        <v>166</v>
      </c>
      <c r="M23" s="2">
        <f t="shared" si="1"/>
        <v>6</v>
      </c>
      <c r="N23" s="3">
        <f t="shared" si="2"/>
        <v>891</v>
      </c>
      <c r="O23" s="6">
        <f t="shared" si="3"/>
        <v>148.5</v>
      </c>
      <c r="P23" s="70">
        <v>60</v>
      </c>
      <c r="Q23" t="str">
        <f t="shared" si="4"/>
        <v>X</v>
      </c>
    </row>
    <row r="24" spans="1:17" ht="12.75">
      <c r="A24" s="1" t="str">
        <f>IF($D24="","",VLOOKUP($D24,Accueil!$A$1:$Y$61,5,FALSE))</f>
        <v>CA</v>
      </c>
      <c r="B24" s="15" t="str">
        <f>IF($D24="","",VLOOKUP($D24,Régional!$A$1:$Y$72,7,FALSE))</f>
        <v>F</v>
      </c>
      <c r="C24" s="15" t="str">
        <f t="shared" si="0"/>
        <v>CAF</v>
      </c>
      <c r="D24" s="104" t="str">
        <f>IF(Accueil!G53="X",Accueil!A53,"")</f>
        <v>12 103801</v>
      </c>
      <c r="E24" s="1" t="str">
        <f>IF($D24="","",VLOOKUP($D24,Régional!$A$1:$Y$72,16,FALSE))</f>
        <v>ECOLE DE BOWLING DE CHERBOURG</v>
      </c>
      <c r="F24" s="1" t="str">
        <f>IF($D24="","",VLOOKUP($D24,Régional!$A$1:$Y$72,13,FALSE))</f>
        <v>LEMIERE Laurie</v>
      </c>
      <c r="G24" s="17">
        <v>149</v>
      </c>
      <c r="H24" s="17">
        <v>154</v>
      </c>
      <c r="I24" s="17">
        <v>130</v>
      </c>
      <c r="J24" s="17">
        <v>132</v>
      </c>
      <c r="K24" s="17">
        <v>149</v>
      </c>
      <c r="L24" s="17">
        <v>148</v>
      </c>
      <c r="M24" s="2">
        <f t="shared" si="1"/>
        <v>6</v>
      </c>
      <c r="N24" s="3">
        <f t="shared" si="2"/>
        <v>862</v>
      </c>
      <c r="O24" s="6">
        <f t="shared" si="3"/>
        <v>143.66666666666666</v>
      </c>
      <c r="P24" s="70">
        <v>60</v>
      </c>
      <c r="Q24" t="str">
        <f t="shared" si="4"/>
        <v>X</v>
      </c>
    </row>
    <row r="25" spans="1:17" ht="12.75">
      <c r="A25" s="1" t="str">
        <f>IF($D25="","",VLOOKUP($D25,Accueil!$A$1:$Y$61,5,FALSE))</f>
        <v>JU</v>
      </c>
      <c r="B25" s="15" t="str">
        <f>IF($D25="","",VLOOKUP($D25,Régional!$A$1:$Y$72,7,FALSE))</f>
        <v>H</v>
      </c>
      <c r="C25" s="15" t="str">
        <f t="shared" si="0"/>
        <v>JUH</v>
      </c>
      <c r="D25" s="104" t="str">
        <f>IF(Accueil!G28="X",Accueil!A28,"")</f>
        <v>10 99574</v>
      </c>
      <c r="E25" s="1" t="str">
        <f>IF($D25="","",VLOOKUP($D25,Régional!$A$1:$Y$72,16,FALSE))</f>
        <v>FLERS BOWLING IMPACT</v>
      </c>
      <c r="F25" s="1" t="str">
        <f>IF($D25="","",VLOOKUP($D25,Régional!$A$1:$Y$72,13,FALSE))</f>
        <v>LIPSMEIER Médéric</v>
      </c>
      <c r="G25" s="17">
        <v>161</v>
      </c>
      <c r="H25" s="17">
        <v>176</v>
      </c>
      <c r="I25" s="17">
        <v>126</v>
      </c>
      <c r="J25" s="17">
        <v>143</v>
      </c>
      <c r="K25" s="17">
        <v>150</v>
      </c>
      <c r="L25" s="17">
        <v>141</v>
      </c>
      <c r="M25" s="2">
        <f t="shared" si="1"/>
        <v>6</v>
      </c>
      <c r="N25" s="3">
        <f t="shared" si="2"/>
        <v>897</v>
      </c>
      <c r="O25" s="6">
        <f t="shared" si="3"/>
        <v>149.5</v>
      </c>
      <c r="P25" s="70">
        <v>42</v>
      </c>
      <c r="Q25" t="str">
        <f t="shared" si="4"/>
        <v>X</v>
      </c>
    </row>
    <row r="26" spans="1:17" ht="12.75">
      <c r="A26" s="1" t="str">
        <f>IF($D26="","",VLOOKUP($D26,Accueil!$A$1:$Y$61,5,FALSE))</f>
        <v>CA</v>
      </c>
      <c r="B26" s="15" t="str">
        <f>IF($D26="","",VLOOKUP($D26,Régional!$A$1:$Y$72,7,FALSE))</f>
        <v>H</v>
      </c>
      <c r="C26" s="15" t="str">
        <f t="shared" si="0"/>
        <v>CAH</v>
      </c>
      <c r="D26" s="104" t="str">
        <f>IF(Accueil!G54="X",Accueil!A54,"")</f>
        <v>12 103039</v>
      </c>
      <c r="E26" s="1" t="str">
        <f>IF($D26="","",VLOOKUP($D26,Régional!$A$1:$Y$72,16,FALSE))</f>
        <v>ECOLE DE BOWLING DE SAINT LO</v>
      </c>
      <c r="F26" s="96" t="str">
        <f>IF($D26="","",VLOOKUP($D26,Régional!$A$1:$Y$72,13,FALSE))</f>
        <v>MAINCENT Fabien</v>
      </c>
      <c r="G26" s="17">
        <v>182</v>
      </c>
      <c r="H26" s="17">
        <v>138</v>
      </c>
      <c r="I26" s="17">
        <v>158</v>
      </c>
      <c r="J26" s="17">
        <v>154</v>
      </c>
      <c r="K26" s="17">
        <v>160</v>
      </c>
      <c r="L26" s="17">
        <v>126</v>
      </c>
      <c r="M26" s="2">
        <f t="shared" si="1"/>
        <v>6</v>
      </c>
      <c r="N26" s="3">
        <f t="shared" si="2"/>
        <v>918</v>
      </c>
      <c r="O26" s="6">
        <f t="shared" si="3"/>
        <v>153</v>
      </c>
      <c r="P26" s="70">
        <v>80</v>
      </c>
      <c r="Q26" t="str">
        <f t="shared" si="4"/>
        <v>X</v>
      </c>
    </row>
    <row r="27" spans="1:17" ht="12.75">
      <c r="A27" s="1" t="str">
        <f>IF($D27="","",VLOOKUP($D27,Accueil!$A$1:$Y$61,5,FALSE))</f>
        <v>JU</v>
      </c>
      <c r="B27" s="15" t="str">
        <f>IF($D27="","",VLOOKUP($D27,Régional!$A$1:$Y$72,7,FALSE))</f>
        <v>H</v>
      </c>
      <c r="C27" s="15" t="str">
        <f t="shared" si="0"/>
        <v>JUH</v>
      </c>
      <c r="D27" s="104" t="str">
        <f>IF(Accueil!G55="X",Accueil!A55,"")</f>
        <v>12 103040</v>
      </c>
      <c r="E27" s="1" t="str">
        <f>IF($D27="","",VLOOKUP($D27,Régional!$A$1:$Y$72,16,FALSE))</f>
        <v>ECOLE DE BOWLING DE SAINT LO</v>
      </c>
      <c r="F27" s="1" t="str">
        <f>IF($D27="","",VLOOKUP($D27,Régional!$A$1:$Y$72,13,FALSE))</f>
        <v>MAINCENT Thomas</v>
      </c>
      <c r="G27" s="17">
        <v>160</v>
      </c>
      <c r="H27" s="17">
        <v>145</v>
      </c>
      <c r="I27" s="17">
        <v>181</v>
      </c>
      <c r="J27" s="17">
        <v>147</v>
      </c>
      <c r="K27" s="17">
        <v>138</v>
      </c>
      <c r="L27" s="17">
        <v>166</v>
      </c>
      <c r="M27" s="2">
        <f t="shared" si="1"/>
        <v>6</v>
      </c>
      <c r="N27" s="3">
        <f t="shared" si="2"/>
        <v>937</v>
      </c>
      <c r="O27" s="6">
        <f t="shared" si="3"/>
        <v>156.16666666666666</v>
      </c>
      <c r="P27" s="70">
        <v>60</v>
      </c>
      <c r="Q27" t="str">
        <f t="shared" si="4"/>
        <v>X</v>
      </c>
    </row>
    <row r="28" spans="1:17" ht="12.75">
      <c r="A28" s="1" t="str">
        <f>IF($D28="","",VLOOKUP($D28,Accueil!$A$1:$Y$61,5,FALSE))</f>
        <v>BJ</v>
      </c>
      <c r="B28" s="15" t="str">
        <f>IF($D28="","",VLOOKUP($D28,Régional!$A$1:$Y$72,7,FALSE))</f>
        <v>F</v>
      </c>
      <c r="C28" s="15" t="str">
        <f t="shared" si="0"/>
        <v>BJF</v>
      </c>
      <c r="D28" s="104" t="str">
        <f>IF(Accueil!G44="X",Accueil!A44,"")</f>
        <v>17 111904</v>
      </c>
      <c r="E28" s="1" t="str">
        <f>IF($D28="","",VLOOKUP($D28,Régional!$A$1:$Y$72,16,FALSE))</f>
        <v>ECOLE DE BOWLING DE CHERBOURG</v>
      </c>
      <c r="F28" s="1" t="str">
        <f>IF($D28="","",VLOOKUP($D28,Régional!$A$1:$Y$72,13,FALSE))</f>
        <v>MARGUERY Lou-Nha</v>
      </c>
      <c r="G28" s="17">
        <v>64</v>
      </c>
      <c r="H28" s="17">
        <v>88</v>
      </c>
      <c r="I28" s="17">
        <v>81</v>
      </c>
      <c r="J28" s="17">
        <v>76</v>
      </c>
      <c r="K28" s="17">
        <v>97</v>
      </c>
      <c r="L28" s="17">
        <v>80</v>
      </c>
      <c r="M28" s="2">
        <f t="shared" si="1"/>
        <v>6</v>
      </c>
      <c r="N28" s="3">
        <f t="shared" si="2"/>
        <v>486</v>
      </c>
      <c r="O28" s="6">
        <f t="shared" si="3"/>
        <v>81</v>
      </c>
      <c r="P28" s="70">
        <v>80</v>
      </c>
      <c r="Q28" t="str">
        <f t="shared" si="4"/>
        <v>X</v>
      </c>
    </row>
    <row r="29" spans="1:17" ht="12.75">
      <c r="A29" s="1" t="str">
        <f>IF($D29="","",VLOOKUP($D29,Accueil!$A$1:$Y$61,5,FALSE))</f>
        <v>JU</v>
      </c>
      <c r="B29" s="15" t="str">
        <f>IF($D29="","",VLOOKUP($D29,Régional!$A$1:$Y$72,7,FALSE))</f>
        <v>H</v>
      </c>
      <c r="C29" s="15" t="str">
        <f t="shared" si="0"/>
        <v>JUH</v>
      </c>
      <c r="D29" s="104" t="str">
        <f>IF(Accueil!G25="X",Accueil!A25,"")</f>
        <v>14 106439</v>
      </c>
      <c r="E29" s="1" t="str">
        <f>IF($D29="","",VLOOKUP($D29,Régional!$A$1:$Y$72,16,FALSE))</f>
        <v>BOWLING CLUB CHERBOURG</v>
      </c>
      <c r="F29" s="1" t="str">
        <f>IF($D29="","",VLOOKUP($D29,Régional!$A$1:$Y$72,13,FALSE))</f>
        <v>METTE Théophile</v>
      </c>
      <c r="G29" s="17">
        <v>124</v>
      </c>
      <c r="H29" s="17">
        <v>171</v>
      </c>
      <c r="I29" s="17">
        <v>131</v>
      </c>
      <c r="J29" s="17">
        <v>156</v>
      </c>
      <c r="K29" s="17">
        <v>143</v>
      </c>
      <c r="L29" s="17">
        <v>194</v>
      </c>
      <c r="M29" s="2">
        <f t="shared" si="1"/>
        <v>6</v>
      </c>
      <c r="N29" s="3">
        <f t="shared" si="2"/>
        <v>919</v>
      </c>
      <c r="O29" s="6">
        <f t="shared" si="3"/>
        <v>153.16666666666666</v>
      </c>
      <c r="P29" s="70">
        <v>46</v>
      </c>
      <c r="Q29" t="str">
        <f t="shared" si="4"/>
        <v>X</v>
      </c>
    </row>
    <row r="30" spans="1:17" ht="12.75">
      <c r="A30" s="1" t="str">
        <f>IF($D30="","",VLOOKUP($D30,Accueil!$A$1:$Y$61,5,FALSE))</f>
        <v>MI</v>
      </c>
      <c r="B30" s="15" t="str">
        <f>IF($D30="","",VLOOKUP($D30,Régional!$A$1:$Y$72,7,FALSE))</f>
        <v>F</v>
      </c>
      <c r="C30" s="15" t="str">
        <f t="shared" si="0"/>
        <v>MIF</v>
      </c>
      <c r="D30" s="104" t="str">
        <f>IF(Accueil!G40="X",Accueil!A40,"")</f>
        <v>15 107724</v>
      </c>
      <c r="E30" s="1" t="str">
        <f>IF($D30="","",VLOOKUP($D30,Régional!$A$1:$Y$72,16,FALSE))</f>
        <v>ECOLE DE BOWLING DE CHERBOURG</v>
      </c>
      <c r="F30" s="1" t="str">
        <f>IF($D30="","",VLOOKUP($D30,Régional!$A$1:$Y$72,13,FALSE))</f>
        <v>MOREAU Anaïs</v>
      </c>
      <c r="G30" s="17">
        <v>96</v>
      </c>
      <c r="H30" s="17">
        <v>79</v>
      </c>
      <c r="I30" s="17">
        <v>104</v>
      </c>
      <c r="J30" s="17">
        <v>83</v>
      </c>
      <c r="K30" s="17">
        <v>97</v>
      </c>
      <c r="L30" s="17">
        <v>111</v>
      </c>
      <c r="M30" s="2">
        <f t="shared" si="1"/>
        <v>6</v>
      </c>
      <c r="N30" s="3">
        <f t="shared" si="2"/>
        <v>570</v>
      </c>
      <c r="O30" s="6">
        <f t="shared" si="3"/>
        <v>95</v>
      </c>
      <c r="P30" s="70">
        <v>80</v>
      </c>
      <c r="Q30" t="str">
        <f t="shared" si="4"/>
        <v>X</v>
      </c>
    </row>
    <row r="31" spans="1:17" ht="12.75">
      <c r="A31" s="1" t="str">
        <f>IF($D31="","",VLOOKUP($D31,Accueil!$A$1:$Y$61,5,FALSE))</f>
        <v>CA</v>
      </c>
      <c r="B31" s="15" t="str">
        <f>IF($D31="","",VLOOKUP($D31,Régional!$A$1:$Y$72,7,FALSE))</f>
        <v>H</v>
      </c>
      <c r="C31" s="15" t="str">
        <f t="shared" si="0"/>
        <v>CAH</v>
      </c>
      <c r="D31" s="104" t="str">
        <f>IF(Accueil!G52="X",Accueil!A52,"")</f>
        <v>11 101850</v>
      </c>
      <c r="E31" s="1" t="str">
        <f>IF($D31="","",VLOOKUP($D31,Régional!$A$1:$Y$72,16,FALSE))</f>
        <v>ECOLE DE BOWLING DE CHERBOURG</v>
      </c>
      <c r="F31" s="1" t="str">
        <f>IF($D31="","",VLOOKUP($D31,Régional!$A$1:$Y$72,13,FALSE))</f>
        <v>MOUETTE Amalric</v>
      </c>
      <c r="G31" s="17">
        <v>113</v>
      </c>
      <c r="H31" s="17">
        <v>114</v>
      </c>
      <c r="I31" s="17">
        <v>134</v>
      </c>
      <c r="J31" s="17">
        <v>110</v>
      </c>
      <c r="K31" s="17">
        <v>122</v>
      </c>
      <c r="L31" s="17">
        <v>96</v>
      </c>
      <c r="M31" s="2">
        <f t="shared" si="1"/>
        <v>6</v>
      </c>
      <c r="N31" s="3">
        <f t="shared" si="2"/>
        <v>689</v>
      </c>
      <c r="O31" s="6">
        <f t="shared" si="3"/>
        <v>114.83333333333333</v>
      </c>
      <c r="P31" s="70">
        <v>30</v>
      </c>
      <c r="Q31" t="str">
        <f t="shared" si="4"/>
        <v>X</v>
      </c>
    </row>
    <row r="32" spans="1:17" ht="12.75">
      <c r="A32" s="1" t="str">
        <f>IF($D32="","",VLOOKUP($D32,Accueil!$A$1:$Y$61,5,FALSE))</f>
        <v>CA</v>
      </c>
      <c r="B32" s="15" t="str">
        <f>IF($D32="","",VLOOKUP($D32,Régional!$A$1:$Y$72,7,FALSE))</f>
        <v>H</v>
      </c>
      <c r="C32" s="97" t="str">
        <f t="shared" si="0"/>
        <v>CAH</v>
      </c>
      <c r="D32" s="104" t="str">
        <f>IF(Accueil!G39="X",Accueil!A39,"")</f>
        <v>14 106318</v>
      </c>
      <c r="E32" s="1" t="str">
        <f>IF($D32="","",VLOOKUP($D32,Régional!$A$1:$Y$72,16,FALSE))</f>
        <v>EAGLES BOWLING VIRE</v>
      </c>
      <c r="F32" s="1" t="str">
        <f>IF($D32="","",VLOOKUP($D32,Régional!$A$1:$Y$72,13,FALSE))</f>
        <v>MOULIN Jimmy</v>
      </c>
      <c r="G32" s="17">
        <v>123</v>
      </c>
      <c r="H32" s="17">
        <v>123</v>
      </c>
      <c r="I32" s="17">
        <v>132</v>
      </c>
      <c r="J32" s="17">
        <v>134</v>
      </c>
      <c r="K32" s="17">
        <v>169</v>
      </c>
      <c r="L32" s="17">
        <v>124</v>
      </c>
      <c r="M32" s="2">
        <f t="shared" si="1"/>
        <v>6</v>
      </c>
      <c r="N32" s="3">
        <f t="shared" si="2"/>
        <v>805</v>
      </c>
      <c r="O32" s="6">
        <f t="shared" si="3"/>
        <v>134.16666666666666</v>
      </c>
      <c r="P32" s="70">
        <v>46</v>
      </c>
      <c r="Q32" t="str">
        <f t="shared" si="4"/>
        <v>X</v>
      </c>
    </row>
    <row r="33" spans="1:17" ht="12.75">
      <c r="A33" s="1" t="str">
        <f>IF($D33="","",VLOOKUP($D33,Accueil!$A$1:$Y$61,5,FALSE))</f>
        <v>CA</v>
      </c>
      <c r="B33" s="15" t="str">
        <f>IF($D33="","",VLOOKUP($D33,Régional!$A$1:$Y$72,7,FALSE))</f>
        <v>H</v>
      </c>
      <c r="C33" s="15" t="str">
        <f t="shared" si="0"/>
        <v>CAH</v>
      </c>
      <c r="D33" s="104" t="str">
        <f>IF(Accueil!G42="X",Accueil!A42,"")</f>
        <v>16 110323</v>
      </c>
      <c r="E33" s="1" t="str">
        <f>IF($D33="","",VLOOKUP($D33,Régional!$A$1:$Y$72,16,FALSE))</f>
        <v>ECOLE DE BOWLING DE CHERBOURG</v>
      </c>
      <c r="F33" s="1" t="str">
        <f>IF($D33="","",VLOOKUP($D33,Régional!$A$1:$Y$72,13,FALSE))</f>
        <v>NAGA Gaëtan</v>
      </c>
      <c r="G33" s="17">
        <v>113</v>
      </c>
      <c r="H33" s="17">
        <v>127</v>
      </c>
      <c r="I33" s="17">
        <v>86</v>
      </c>
      <c r="J33" s="17">
        <v>136</v>
      </c>
      <c r="K33" s="17">
        <v>111</v>
      </c>
      <c r="L33" s="17">
        <v>134</v>
      </c>
      <c r="M33" s="2">
        <f t="shared" si="1"/>
        <v>6</v>
      </c>
      <c r="N33" s="3">
        <f t="shared" si="2"/>
        <v>707</v>
      </c>
      <c r="O33" s="6">
        <f t="shared" si="3"/>
        <v>117.83333333333333</v>
      </c>
      <c r="P33" s="70">
        <v>34</v>
      </c>
      <c r="Q33" t="str">
        <f t="shared" si="4"/>
        <v>X</v>
      </c>
    </row>
    <row r="34" spans="1:17" ht="12.75">
      <c r="A34" s="1" t="str">
        <f>IF($D34="","",VLOOKUP($D34,Accueil!$A$1:$Y$61,5,FALSE))</f>
        <v>BJ</v>
      </c>
      <c r="B34" s="15" t="str">
        <f>IF($D34="","",VLOOKUP($D34,Régional!$A$1:$Y$72,7,FALSE))</f>
        <v>H</v>
      </c>
      <c r="C34" s="15" t="str">
        <f t="shared" si="0"/>
        <v>BJH</v>
      </c>
      <c r="D34" s="104" t="str">
        <f>IF(Accueil!G45="X",Accueil!A45,"")</f>
        <v>17 111667</v>
      </c>
      <c r="E34" s="1" t="str">
        <f>IF($D34="","",VLOOKUP($D34,Régional!$A$1:$Y$72,16,FALSE))</f>
        <v>ECOLE DE BOWLING DE CHERBOURG</v>
      </c>
      <c r="F34" s="1" t="str">
        <f>IF($D34="","",VLOOKUP($D34,Régional!$A$1:$Y$72,13,FALSE))</f>
        <v>NAGA Yoann</v>
      </c>
      <c r="G34" s="17">
        <v>134</v>
      </c>
      <c r="H34" s="17">
        <v>87</v>
      </c>
      <c r="I34" s="17">
        <v>124</v>
      </c>
      <c r="J34" s="17">
        <v>87</v>
      </c>
      <c r="K34" s="17">
        <v>95</v>
      </c>
      <c r="L34" s="17">
        <v>86</v>
      </c>
      <c r="M34" s="2">
        <f t="shared" si="1"/>
        <v>6</v>
      </c>
      <c r="N34" s="3">
        <f t="shared" si="2"/>
        <v>613</v>
      </c>
      <c r="O34" s="6">
        <f t="shared" si="3"/>
        <v>102.16666666666667</v>
      </c>
      <c r="P34" s="70">
        <v>60</v>
      </c>
      <c r="Q34" t="str">
        <f t="shared" si="4"/>
        <v>X</v>
      </c>
    </row>
    <row r="35" spans="1:17" ht="12.75">
      <c r="A35" s="1" t="str">
        <f>IF($D35="","",VLOOKUP($D35,Accueil!$A$1:$Y$61,5,FALSE))</f>
        <v>JU</v>
      </c>
      <c r="B35" s="15" t="str">
        <f>IF($D35="","",VLOOKUP($D35,Régional!$A$1:$Y$72,7,FALSE))</f>
        <v>H</v>
      </c>
      <c r="C35" s="15" t="str">
        <f t="shared" si="0"/>
        <v>JUH</v>
      </c>
      <c r="D35" s="104" t="str">
        <f>IF(Accueil!G34="X",Accueil!A34,"")</f>
        <v>10 99486</v>
      </c>
      <c r="E35" s="1" t="str">
        <f>IF($D35="","",VLOOKUP($D35,Régional!$A$1:$Y$72,16,FALSE))</f>
        <v>ECOLE DE BOWLING D'ARGENTAN</v>
      </c>
      <c r="F35" s="1" t="str">
        <f>IF($D35="","",VLOOKUP($D35,Régional!$A$1:$Y$72,13,FALSE))</f>
        <v>PERRIERE Clément</v>
      </c>
      <c r="G35" s="17">
        <v>157</v>
      </c>
      <c r="H35" s="17">
        <v>166</v>
      </c>
      <c r="I35" s="17">
        <v>170</v>
      </c>
      <c r="J35" s="17">
        <v>184</v>
      </c>
      <c r="K35" s="17">
        <v>172</v>
      </c>
      <c r="L35" s="17">
        <v>178</v>
      </c>
      <c r="M35" s="2">
        <f t="shared" si="1"/>
        <v>6</v>
      </c>
      <c r="N35" s="3">
        <f t="shared" si="2"/>
        <v>1027</v>
      </c>
      <c r="O35" s="6">
        <f t="shared" si="3"/>
        <v>171.16666666666666</v>
      </c>
      <c r="P35" s="70">
        <v>80</v>
      </c>
      <c r="Q35" t="str">
        <f t="shared" si="4"/>
        <v>X</v>
      </c>
    </row>
    <row r="36" spans="1:17" ht="12.75">
      <c r="A36" s="1" t="str">
        <f>IF($D36="","",VLOOKUP($D36,Accueil!$A$1:$Y$61,5,FALSE))</f>
        <v>MI</v>
      </c>
      <c r="B36" s="15" t="str">
        <f>IF($D36="","",VLOOKUP($D36,Régional!$A$1:$Y$72,7,FALSE))</f>
        <v>H</v>
      </c>
      <c r="C36" s="15" t="str">
        <f t="shared" si="0"/>
        <v>MIH</v>
      </c>
      <c r="D36" s="104" t="str">
        <f>IF(Accueil!G50="X",Accueil!A50,"")</f>
        <v>17 111771</v>
      </c>
      <c r="E36" s="1" t="str">
        <f>IF($D36="","",VLOOKUP($D36,Régional!$A$1:$Y$72,16,FALSE))</f>
        <v>ECOLE DE BOWLING DE CHERBOURG</v>
      </c>
      <c r="F36" s="1" t="str">
        <f>IF($D36="","",VLOOKUP($D36,Régional!$A$1:$Y$72,13,FALSE))</f>
        <v>PISSIS Elliot</v>
      </c>
      <c r="G36" s="17">
        <v>84</v>
      </c>
      <c r="H36" s="17">
        <v>94</v>
      </c>
      <c r="I36" s="17">
        <v>101</v>
      </c>
      <c r="J36" s="17">
        <v>109</v>
      </c>
      <c r="K36" s="17">
        <v>65</v>
      </c>
      <c r="L36" s="17">
        <v>95</v>
      </c>
      <c r="M36" s="2">
        <f t="shared" si="1"/>
        <v>6</v>
      </c>
      <c r="N36" s="3">
        <f t="shared" si="2"/>
        <v>548</v>
      </c>
      <c r="O36" s="6">
        <f t="shared" si="3"/>
        <v>91.33333333333333</v>
      </c>
      <c r="P36" s="70">
        <v>46</v>
      </c>
      <c r="Q36" t="str">
        <f t="shared" si="4"/>
        <v>X</v>
      </c>
    </row>
    <row r="37" spans="1:17" ht="12.75">
      <c r="A37" s="1" t="str">
        <f>IF($D37="","",VLOOKUP($D37,Accueil!$A$1:$Y$61,5,FALSE))</f>
        <v>CA</v>
      </c>
      <c r="B37" s="15" t="str">
        <f>IF($D37="","",VLOOKUP($D37,Régional!$A$1:$Y$72,7,FALSE))</f>
        <v>F</v>
      </c>
      <c r="C37" s="15" t="str">
        <f aca="true" t="shared" si="5" ref="C37:C68">CONCATENATE(A37,B37)</f>
        <v>CAF</v>
      </c>
      <c r="D37" s="104" t="str">
        <f>IF(Accueil!G30="X",Accueil!A30,"")</f>
        <v>13 105141</v>
      </c>
      <c r="E37" s="1" t="str">
        <f>IF($D37="","",VLOOKUP($D37,Régional!$A$1:$Y$72,16,FALSE))</f>
        <v>FLERS BOWLING IMPACT</v>
      </c>
      <c r="F37" s="1" t="str">
        <f>IF($D37="","",VLOOKUP($D37,Régional!$A$1:$Y$72,13,FALSE))</f>
        <v>SORET Lou-Ann</v>
      </c>
      <c r="G37" s="17">
        <v>178</v>
      </c>
      <c r="H37" s="17">
        <v>128</v>
      </c>
      <c r="I37" s="17">
        <v>145</v>
      </c>
      <c r="J37" s="17">
        <v>151</v>
      </c>
      <c r="K37" s="17">
        <v>147</v>
      </c>
      <c r="L37" s="17">
        <v>176</v>
      </c>
      <c r="M37" s="2">
        <f aca="true" t="shared" si="6" ref="M37:M68">COUNTA(G37:L37)</f>
        <v>6</v>
      </c>
      <c r="N37" s="3">
        <f aca="true" t="shared" si="7" ref="N37:N68">SUM(G37:L37)</f>
        <v>925</v>
      </c>
      <c r="O37" s="6">
        <f aca="true" t="shared" si="8" ref="O37:O68">IF(M37=0,0,N37/M37)</f>
        <v>154.16666666666666</v>
      </c>
      <c r="P37" s="70">
        <v>80</v>
      </c>
      <c r="Q37" t="str">
        <f aca="true" t="shared" si="9" ref="Q37:Q68">IF(D37="","","X")</f>
        <v>X</v>
      </c>
    </row>
    <row r="38" spans="1:17" ht="12.75">
      <c r="A38" s="1" t="str">
        <f>IF($D38="","",VLOOKUP($D38,Accueil!$A$1:$Y$61,5,FALSE))</f>
        <v>MI</v>
      </c>
      <c r="B38" s="15" t="str">
        <f>IF($D38="","",VLOOKUP($D38,Régional!$A$1:$Y$72,7,FALSE))</f>
        <v>H</v>
      </c>
      <c r="C38" s="15" t="str">
        <f t="shared" si="5"/>
        <v>MIH</v>
      </c>
      <c r="D38" s="104" t="str">
        <f>IF(Accueil!G32="X",Accueil!A32,"")</f>
        <v>13 105142</v>
      </c>
      <c r="E38" s="1" t="str">
        <f>IF($D38="","",VLOOKUP($D38,Régional!$A$1:$Y$72,16,FALSE))</f>
        <v>FLERS BOWLING IMPACT</v>
      </c>
      <c r="F38" s="1" t="str">
        <f>IF($D38="","",VLOOKUP($D38,Régional!$A$1:$Y$72,13,FALSE))</f>
        <v>SORET Mathéo</v>
      </c>
      <c r="G38" s="17">
        <v>146</v>
      </c>
      <c r="H38" s="17">
        <v>159</v>
      </c>
      <c r="I38" s="17">
        <v>146</v>
      </c>
      <c r="J38" s="17">
        <v>156</v>
      </c>
      <c r="K38" s="17">
        <v>175</v>
      </c>
      <c r="L38" s="17">
        <v>187</v>
      </c>
      <c r="M38" s="2">
        <f t="shared" si="6"/>
        <v>6</v>
      </c>
      <c r="N38" s="3">
        <f t="shared" si="7"/>
        <v>969</v>
      </c>
      <c r="O38" s="6">
        <f t="shared" si="8"/>
        <v>161.5</v>
      </c>
      <c r="P38" s="70">
        <v>80</v>
      </c>
      <c r="Q38" t="str">
        <f t="shared" si="9"/>
        <v>X</v>
      </c>
    </row>
    <row r="39" spans="1:17" ht="12.75">
      <c r="A39" s="1" t="str">
        <f>IF($D39="","",VLOOKUP($D39,Accueil!$A$1:$Y$61,5,FALSE))</f>
        <v>MI</v>
      </c>
      <c r="B39" s="15" t="str">
        <f>IF($D39="","",VLOOKUP($D39,Régional!$A$1:$Y$72,7,FALSE))</f>
        <v>H</v>
      </c>
      <c r="C39" s="15" t="str">
        <f t="shared" si="5"/>
        <v>MIH</v>
      </c>
      <c r="D39" s="104" t="str">
        <f>IF(Accueil!G33="X",Accueil!A33,"")</f>
        <v>15 108468</v>
      </c>
      <c r="E39" s="1" t="str">
        <f>IF($D39="","",VLOOKUP($D39,Régional!$A$1:$Y$72,16,FALSE))</f>
        <v>FLERS BOWLING IMPACT</v>
      </c>
      <c r="F39" s="1" t="str">
        <f>IF($D39="","",VLOOKUP($D39,Régional!$A$1:$Y$72,13,FALSE))</f>
        <v>VAUTIER-GAUMIN Maxime</v>
      </c>
      <c r="G39" s="17">
        <v>139</v>
      </c>
      <c r="H39" s="17">
        <v>113</v>
      </c>
      <c r="I39" s="17">
        <v>134</v>
      </c>
      <c r="J39" s="17">
        <v>176</v>
      </c>
      <c r="K39" s="17">
        <v>107</v>
      </c>
      <c r="L39" s="17">
        <v>140</v>
      </c>
      <c r="M39" s="2">
        <f t="shared" si="6"/>
        <v>6</v>
      </c>
      <c r="N39" s="3">
        <f t="shared" si="7"/>
        <v>809</v>
      </c>
      <c r="O39" s="6">
        <f t="shared" si="8"/>
        <v>134.83333333333334</v>
      </c>
      <c r="P39" s="70">
        <v>60</v>
      </c>
      <c r="Q39" t="str">
        <f t="shared" si="9"/>
        <v>X</v>
      </c>
    </row>
    <row r="40" spans="1:17" ht="12.75">
      <c r="A40" s="1">
        <f>IF($D40="","",VLOOKUP($D40,Accueil!$A$1:$Y$61,5,FALSE))</f>
      </c>
      <c r="B40" s="15">
        <f>IF($D40="","",VLOOKUP($D40,Régional!$A$1:$Y$72,7,FALSE))</f>
      </c>
      <c r="C40" s="15">
        <f t="shared" si="5"/>
      </c>
      <c r="D40" s="104">
        <f>IF(Accueil!G62="X",Accueil!A62,"")</f>
      </c>
      <c r="E40" s="1">
        <f>IF($D40="","",VLOOKUP($D40,Régional!$A$1:$Y$72,16,FALSE))</f>
      </c>
      <c r="F40" s="1">
        <f>IF($D40="","",VLOOKUP($D40,Régional!$A$1:$Y$72,13,FALSE))</f>
      </c>
      <c r="G40" s="17"/>
      <c r="H40" s="17"/>
      <c r="I40" s="17"/>
      <c r="J40" s="17"/>
      <c r="K40" s="17"/>
      <c r="L40" s="17"/>
      <c r="M40" s="2">
        <f t="shared" si="6"/>
        <v>0</v>
      </c>
      <c r="N40" s="3">
        <f t="shared" si="7"/>
        <v>0</v>
      </c>
      <c r="O40" s="6">
        <f t="shared" si="8"/>
        <v>0</v>
      </c>
      <c r="P40" s="70"/>
      <c r="Q40">
        <f t="shared" si="9"/>
      </c>
    </row>
    <row r="41" spans="1:17" ht="12.75">
      <c r="A41" s="1">
        <f>IF($D41="","",VLOOKUP($D41,Accueil!$A$1:$Y$61,5,FALSE))</f>
      </c>
      <c r="B41" s="15">
        <f>IF($D41="","",VLOOKUP($D41,Régional!$A$1:$Y$72,7,FALSE))</f>
      </c>
      <c r="C41" s="15">
        <f t="shared" si="5"/>
      </c>
      <c r="D41" s="104">
        <f>IF(Accueil!G60="X",Accueil!A60,"")</f>
      </c>
      <c r="E41" s="1">
        <f>IF($D41="","",VLOOKUP($D41,Régional!$A$1:$Y$72,16,FALSE))</f>
      </c>
      <c r="F41" s="1">
        <f>IF($D41="","",VLOOKUP($D41,Régional!$A$1:$Y$72,13,FALSE))</f>
      </c>
      <c r="G41" s="17"/>
      <c r="H41" s="17"/>
      <c r="I41" s="17"/>
      <c r="J41" s="17"/>
      <c r="K41" s="17"/>
      <c r="L41" s="17"/>
      <c r="M41" s="2">
        <f t="shared" si="6"/>
        <v>0</v>
      </c>
      <c r="N41" s="3">
        <f t="shared" si="7"/>
        <v>0</v>
      </c>
      <c r="O41" s="6">
        <f t="shared" si="8"/>
        <v>0</v>
      </c>
      <c r="P41" s="70"/>
      <c r="Q41">
        <f t="shared" si="9"/>
      </c>
    </row>
    <row r="42" spans="1:17" ht="12.75">
      <c r="A42" s="1">
        <f>IF($D42="","",VLOOKUP($D42,Accueil!$A$1:$Y$61,5,FALSE))</f>
      </c>
      <c r="B42" s="15">
        <f>IF($D42="","",VLOOKUP($D42,Régional!$A$1:$Y$72,7,FALSE))</f>
      </c>
      <c r="C42" s="15">
        <f t="shared" si="5"/>
      </c>
      <c r="D42" s="104">
        <f>IF(Accueil!G61="X",Accueil!A61,"")</f>
      </c>
      <c r="E42" s="1">
        <f>IF($D42="","",VLOOKUP($D42,Régional!$A$1:$Y$72,16,FALSE))</f>
      </c>
      <c r="F42" s="1">
        <f>IF($D42="","",VLOOKUP($D42,Régional!$A$1:$Y$72,13,FALSE))</f>
      </c>
      <c r="G42" s="17"/>
      <c r="H42" s="17"/>
      <c r="I42" s="17"/>
      <c r="J42" s="17"/>
      <c r="K42" s="17"/>
      <c r="L42" s="17"/>
      <c r="M42" s="2">
        <f t="shared" si="6"/>
        <v>0</v>
      </c>
      <c r="N42" s="3">
        <f t="shared" si="7"/>
        <v>0</v>
      </c>
      <c r="O42" s="6">
        <f t="shared" si="8"/>
        <v>0</v>
      </c>
      <c r="P42" s="70"/>
      <c r="Q42">
        <f t="shared" si="9"/>
      </c>
    </row>
    <row r="43" spans="1:17" ht="12.75">
      <c r="A43" s="1">
        <f>IF($D43="","",VLOOKUP($D43,Accueil!$A$1:$Y$61,5,FALSE))</f>
      </c>
      <c r="B43" s="15">
        <f>IF($D43="","",VLOOKUP($D43,Régional!$A$1:$Y$72,7,FALSE))</f>
      </c>
      <c r="C43" s="15">
        <f t="shared" si="5"/>
      </c>
      <c r="D43" s="104">
        <f>IF(Accueil!G64="X",Accueil!A64,"")</f>
      </c>
      <c r="E43" s="1">
        <f>IF($D43="","",VLOOKUP($D43,Régional!$A$1:$Y$72,16,FALSE))</f>
      </c>
      <c r="F43" s="1">
        <f>IF($D43="","",VLOOKUP($D43,Régional!$A$1:$Y$72,13,FALSE))</f>
      </c>
      <c r="G43" s="17"/>
      <c r="H43" s="17"/>
      <c r="I43" s="17"/>
      <c r="J43" s="17"/>
      <c r="K43" s="17"/>
      <c r="L43" s="17"/>
      <c r="M43" s="2">
        <f t="shared" si="6"/>
        <v>0</v>
      </c>
      <c r="N43" s="3">
        <f t="shared" si="7"/>
        <v>0</v>
      </c>
      <c r="O43" s="6">
        <f t="shared" si="8"/>
        <v>0</v>
      </c>
      <c r="P43" s="70"/>
      <c r="Q43">
        <f t="shared" si="9"/>
      </c>
    </row>
    <row r="44" spans="1:17" ht="12.75">
      <c r="A44" s="1">
        <f>IF($D44="","",VLOOKUP($D44,Accueil!$A$1:$Y$61,5,FALSE))</f>
      </c>
      <c r="B44" s="15">
        <f>IF($D44="","",VLOOKUP($D44,Régional!$A$1:$Y$72,7,FALSE))</f>
      </c>
      <c r="C44" s="15">
        <f t="shared" si="5"/>
      </c>
      <c r="D44" s="104">
        <f>IF(Accueil!G63="X",Accueil!A63,"")</f>
      </c>
      <c r="E44" s="1">
        <f>IF($D44="","",VLOOKUP($D44,Régional!$A$1:$Y$72,16,FALSE))</f>
      </c>
      <c r="F44" s="1">
        <f>IF($D44="","",VLOOKUP($D44,Régional!$A$1:$Y$72,13,FALSE))</f>
      </c>
      <c r="G44" s="17"/>
      <c r="H44" s="17"/>
      <c r="I44" s="17"/>
      <c r="J44" s="17"/>
      <c r="K44" s="17"/>
      <c r="L44" s="17"/>
      <c r="M44" s="2">
        <f t="shared" si="6"/>
        <v>0</v>
      </c>
      <c r="N44" s="3">
        <f t="shared" si="7"/>
        <v>0</v>
      </c>
      <c r="O44" s="6">
        <f t="shared" si="8"/>
        <v>0</v>
      </c>
      <c r="P44" s="70"/>
      <c r="Q44">
        <f t="shared" si="9"/>
      </c>
    </row>
    <row r="45" spans="1:17" ht="12.75">
      <c r="A45" s="1">
        <f>IF($D45="","",VLOOKUP($D45,Accueil!$A$1:$Y$61,5,FALSE))</f>
      </c>
      <c r="B45" s="15">
        <f>IF($D45="","",VLOOKUP($D45,Régional!$A$1:$Y$72,7,FALSE))</f>
      </c>
      <c r="C45" s="15">
        <f t="shared" si="5"/>
      </c>
      <c r="D45" s="104">
        <f>IF(Accueil!G66="X",Accueil!A66,"")</f>
      </c>
      <c r="E45" s="1">
        <f>IF($D45="","",VLOOKUP($D45,Régional!$A$1:$Y$72,16,FALSE))</f>
      </c>
      <c r="F45" s="1">
        <f>IF($D45="","",VLOOKUP($D45,Régional!$A$1:$Y$72,13,FALSE))</f>
      </c>
      <c r="G45" s="17"/>
      <c r="H45" s="17"/>
      <c r="I45" s="17"/>
      <c r="J45" s="17"/>
      <c r="K45" s="17"/>
      <c r="L45" s="17"/>
      <c r="M45" s="2">
        <f t="shared" si="6"/>
        <v>0</v>
      </c>
      <c r="N45" s="3">
        <f t="shared" si="7"/>
        <v>0</v>
      </c>
      <c r="O45" s="6">
        <f t="shared" si="8"/>
        <v>0</v>
      </c>
      <c r="P45" s="70"/>
      <c r="Q45">
        <f t="shared" si="9"/>
      </c>
    </row>
    <row r="46" spans="1:17" ht="12.75">
      <c r="A46" s="1">
        <f>IF($D46="","",VLOOKUP($D46,Accueil!$A$1:$Y$61,5,FALSE))</f>
      </c>
      <c r="B46" s="15">
        <f>IF($D46="","",VLOOKUP($D46,Régional!$A$1:$Y$72,7,FALSE))</f>
      </c>
      <c r="C46" s="15">
        <f t="shared" si="5"/>
      </c>
      <c r="D46" s="104">
        <f>IF(Accueil!G69="X",Accueil!A69,"")</f>
      </c>
      <c r="E46" s="1">
        <f>IF($D46="","",VLOOKUP($D46,Régional!$A$1:$Y$72,16,FALSE))</f>
      </c>
      <c r="F46" s="1">
        <f>IF($D46="","",VLOOKUP($D46,Régional!$A$1:$Y$72,13,FALSE))</f>
      </c>
      <c r="G46" s="17"/>
      <c r="H46" s="17"/>
      <c r="I46" s="17"/>
      <c r="J46" s="17"/>
      <c r="K46" s="17"/>
      <c r="L46" s="17"/>
      <c r="M46" s="2">
        <f t="shared" si="6"/>
        <v>0</v>
      </c>
      <c r="N46" s="3">
        <f t="shared" si="7"/>
        <v>0</v>
      </c>
      <c r="O46" s="6">
        <f t="shared" si="8"/>
        <v>0</v>
      </c>
      <c r="P46" s="70"/>
      <c r="Q46">
        <f t="shared" si="9"/>
      </c>
    </row>
    <row r="47" spans="1:17" ht="12.75">
      <c r="A47" s="1">
        <f>IF($D47="","",VLOOKUP($D47,Accueil!$A$1:$Y$61,5,FALSE))</f>
      </c>
      <c r="B47" s="15">
        <f>IF($D47="","",VLOOKUP($D47,Régional!$A$1:$Y$72,7,FALSE))</f>
      </c>
      <c r="C47" s="15">
        <f t="shared" si="5"/>
      </c>
      <c r="D47" s="104">
        <f>IF(Accueil!G67="X",Accueil!A67,"")</f>
      </c>
      <c r="E47" s="1">
        <f>IF($D47="","",VLOOKUP($D47,Régional!$A$1:$Y$72,16,FALSE))</f>
      </c>
      <c r="F47" s="1">
        <f>IF($D47="","",VLOOKUP($D47,Régional!$A$1:$Y$72,13,FALSE))</f>
      </c>
      <c r="G47" s="17"/>
      <c r="H47" s="17"/>
      <c r="I47" s="17"/>
      <c r="J47" s="17"/>
      <c r="K47" s="17"/>
      <c r="L47" s="17"/>
      <c r="M47" s="2">
        <f t="shared" si="6"/>
        <v>0</v>
      </c>
      <c r="N47" s="3">
        <f t="shared" si="7"/>
        <v>0</v>
      </c>
      <c r="O47" s="6">
        <f t="shared" si="8"/>
        <v>0</v>
      </c>
      <c r="P47" s="70"/>
      <c r="Q47">
        <f t="shared" si="9"/>
      </c>
    </row>
    <row r="48" spans="1:17" ht="12.75">
      <c r="A48" s="1">
        <f>IF($D48="","",VLOOKUP($D48,Accueil!$A$1:$Y$61,5,FALSE))</f>
      </c>
      <c r="B48" s="15">
        <f>IF($D48="","",VLOOKUP($D48,Régional!$A$1:$Y$72,7,FALSE))</f>
      </c>
      <c r="C48" s="15">
        <f t="shared" si="5"/>
      </c>
      <c r="D48" s="104">
        <f>IF(Accueil!G68="X",Accueil!A68,"")</f>
      </c>
      <c r="E48" s="1">
        <f>IF($D48="","",VLOOKUP($D48,Régional!$A$1:$Y$72,16,FALSE))</f>
      </c>
      <c r="F48" s="1">
        <f>IF($D48="","",VLOOKUP($D48,Régional!$A$1:$Y$72,13,FALSE))</f>
      </c>
      <c r="G48" s="17"/>
      <c r="H48" s="17"/>
      <c r="I48" s="17"/>
      <c r="J48" s="17"/>
      <c r="K48" s="17"/>
      <c r="L48" s="17"/>
      <c r="M48" s="2">
        <f t="shared" si="6"/>
        <v>0</v>
      </c>
      <c r="N48" s="3">
        <f t="shared" si="7"/>
        <v>0</v>
      </c>
      <c r="O48" s="6">
        <f t="shared" si="8"/>
        <v>0</v>
      </c>
      <c r="P48" s="70"/>
      <c r="Q48">
        <f t="shared" si="9"/>
      </c>
    </row>
    <row r="49" spans="1:17" ht="12.75">
      <c r="A49" s="1">
        <f>IF($D49="","",VLOOKUP($D49,Accueil!$A$1:$Y$61,5,FALSE))</f>
      </c>
      <c r="B49" s="15">
        <f>IF($D49="","",VLOOKUP($D49,Régional!$A$1:$Y$72,7,FALSE))</f>
      </c>
      <c r="C49" s="15">
        <f t="shared" si="5"/>
      </c>
      <c r="D49" s="104">
        <f>IF(Accueil!G65="X",Accueil!A65,"")</f>
      </c>
      <c r="E49" s="1">
        <f>IF($D49="","",VLOOKUP($D49,Régional!$A$1:$Y$72,16,FALSE))</f>
      </c>
      <c r="F49" s="1">
        <f>IF($D49="","",VLOOKUP($D49,Régional!$A$1:$Y$72,13,FALSE))</f>
      </c>
      <c r="G49" s="17"/>
      <c r="H49" s="17"/>
      <c r="I49" s="17"/>
      <c r="J49" s="17"/>
      <c r="K49" s="17"/>
      <c r="L49" s="17"/>
      <c r="M49" s="2">
        <f t="shared" si="6"/>
        <v>0</v>
      </c>
      <c r="N49" s="3">
        <f t="shared" si="7"/>
        <v>0</v>
      </c>
      <c r="O49" s="6">
        <f t="shared" si="8"/>
        <v>0</v>
      </c>
      <c r="P49" s="70"/>
      <c r="Q49">
        <f t="shared" si="9"/>
      </c>
    </row>
    <row r="50" spans="1:17" ht="12.75">
      <c r="A50" s="1">
        <f>IF($D50="","",VLOOKUP($D50,Accueil!$A$1:$Y$61,5,FALSE))</f>
      </c>
      <c r="B50" s="15">
        <f>IF($D50="","",VLOOKUP($D50,Régional!$A$1:$Y$72,7,FALSE))</f>
      </c>
      <c r="C50" s="15">
        <f t="shared" si="5"/>
      </c>
      <c r="D50" s="104">
        <f>IF(Accueil!G70="X",Accueil!A70,"")</f>
      </c>
      <c r="E50" s="1">
        <f>IF($D50="","",VLOOKUP($D50,Régional!$A$1:$Y$72,16,FALSE))</f>
      </c>
      <c r="F50" s="1">
        <f>IF($D50="","",VLOOKUP($D50,Régional!$A$1:$Y$72,13,FALSE))</f>
      </c>
      <c r="G50" s="17"/>
      <c r="H50" s="17"/>
      <c r="I50" s="17"/>
      <c r="J50" s="17"/>
      <c r="K50" s="17"/>
      <c r="L50" s="17"/>
      <c r="M50" s="2">
        <f t="shared" si="6"/>
        <v>0</v>
      </c>
      <c r="N50" s="3">
        <f t="shared" si="7"/>
        <v>0</v>
      </c>
      <c r="O50" s="6">
        <f t="shared" si="8"/>
        <v>0</v>
      </c>
      <c r="P50" s="70"/>
      <c r="Q50">
        <f t="shared" si="9"/>
      </c>
    </row>
    <row r="51" spans="1:17" ht="12.75">
      <c r="A51" s="1">
        <f>IF($D51="","",VLOOKUP($D51,Accueil!$A$1:$Y$61,5,FALSE))</f>
      </c>
      <c r="B51" s="15">
        <f>IF($D51="","",VLOOKUP($D51,Régional!$A$1:$Y$72,7,FALSE))</f>
      </c>
      <c r="C51" s="15">
        <f t="shared" si="5"/>
      </c>
      <c r="D51" s="104">
        <f>IF(Accueil!G71="X",Accueil!A71,"")</f>
      </c>
      <c r="E51" s="1">
        <f>IF($D51="","",VLOOKUP($D51,Régional!$A$1:$Y$72,16,FALSE))</f>
      </c>
      <c r="F51" s="1">
        <f>IF($D51="","",VLOOKUP($D51,Régional!$A$1:$Y$72,13,FALSE))</f>
      </c>
      <c r="G51" s="17"/>
      <c r="H51" s="17"/>
      <c r="I51" s="17"/>
      <c r="J51" s="17"/>
      <c r="K51" s="17"/>
      <c r="L51" s="17"/>
      <c r="M51" s="2">
        <f t="shared" si="6"/>
        <v>0</v>
      </c>
      <c r="N51" s="3">
        <f t="shared" si="7"/>
        <v>0</v>
      </c>
      <c r="O51" s="6">
        <f t="shared" si="8"/>
        <v>0</v>
      </c>
      <c r="P51" s="70"/>
      <c r="Q51">
        <f t="shared" si="9"/>
      </c>
    </row>
    <row r="52" spans="1:17" ht="12.75">
      <c r="A52" s="1">
        <f>IF($D52="","",VLOOKUP($D52,Accueil!$A$1:$Y$61,5,FALSE))</f>
      </c>
      <c r="B52" s="15">
        <f>IF($D52="","",VLOOKUP($D52,Régional!$A$1:$Y$72,7,FALSE))</f>
      </c>
      <c r="C52" s="15">
        <f t="shared" si="5"/>
      </c>
      <c r="D52" s="104">
        <f>IF(Accueil!G72="X",Accueil!A72,"")</f>
      </c>
      <c r="E52" s="1">
        <f>IF($D52="","",VLOOKUP($D52,Régional!$A$1:$Y$72,16,FALSE))</f>
      </c>
      <c r="F52" s="1">
        <f>IF($D52="","",VLOOKUP($D52,Régional!$A$1:$Y$72,13,FALSE))</f>
      </c>
      <c r="G52" s="17"/>
      <c r="H52" s="17"/>
      <c r="I52" s="17"/>
      <c r="J52" s="17"/>
      <c r="K52" s="17"/>
      <c r="L52" s="17"/>
      <c r="M52" s="2">
        <f t="shared" si="6"/>
        <v>0</v>
      </c>
      <c r="N52" s="3">
        <f t="shared" si="7"/>
        <v>0</v>
      </c>
      <c r="O52" s="6">
        <f t="shared" si="8"/>
        <v>0</v>
      </c>
      <c r="P52" s="70"/>
      <c r="Q52">
        <f t="shared" si="9"/>
      </c>
    </row>
    <row r="53" spans="1:17" ht="12.75">
      <c r="A53" s="1">
        <f>IF($D53="","",VLOOKUP($D53,Accueil!$A$1:$Y$61,5,FALSE))</f>
      </c>
      <c r="B53" s="15">
        <f>IF($D53="","",VLOOKUP($D53,Régional!$A$1:$Y$72,7,FALSE))</f>
      </c>
      <c r="C53" s="15">
        <f t="shared" si="5"/>
      </c>
      <c r="D53" s="104">
        <f>IF(Accueil!G73="X",Accueil!A73,"")</f>
      </c>
      <c r="E53" s="1">
        <f>IF($D53="","",VLOOKUP($D53,Régional!$A$1:$Y$72,16,FALSE))</f>
      </c>
      <c r="F53" s="1">
        <f>IF($D53="","",VLOOKUP($D53,Régional!$A$1:$Y$72,13,FALSE))</f>
      </c>
      <c r="G53" s="17"/>
      <c r="H53" s="17"/>
      <c r="I53" s="17"/>
      <c r="J53" s="17"/>
      <c r="K53" s="17"/>
      <c r="L53" s="17"/>
      <c r="M53" s="2">
        <f t="shared" si="6"/>
        <v>0</v>
      </c>
      <c r="N53" s="3">
        <f t="shared" si="7"/>
        <v>0</v>
      </c>
      <c r="O53" s="6">
        <f t="shared" si="8"/>
        <v>0</v>
      </c>
      <c r="P53" s="70"/>
      <c r="Q53">
        <f t="shared" si="9"/>
      </c>
    </row>
    <row r="54" spans="1:17" ht="12.75">
      <c r="A54" s="1">
        <f>IF($D54="","",VLOOKUP($D54,Accueil!$A$1:$Y$61,5,FALSE))</f>
      </c>
      <c r="B54" s="15">
        <f>IF($D54="","",VLOOKUP($D54,Régional!$A$1:$Y$72,7,FALSE))</f>
      </c>
      <c r="C54" s="15">
        <f t="shared" si="5"/>
      </c>
      <c r="D54" s="104">
        <f>IF(Accueil!G74="X",Accueil!A74,"")</f>
      </c>
      <c r="E54" s="1">
        <f>IF($D54="","",VLOOKUP($D54,Régional!$A$1:$Y$72,16,FALSE))</f>
      </c>
      <c r="F54" s="1">
        <f>IF($D54="","",VLOOKUP($D54,Régional!$A$1:$Y$72,13,FALSE))</f>
      </c>
      <c r="G54" s="17"/>
      <c r="H54" s="17"/>
      <c r="I54" s="17"/>
      <c r="J54" s="17"/>
      <c r="K54" s="17"/>
      <c r="L54" s="17"/>
      <c r="M54" s="2">
        <f t="shared" si="6"/>
        <v>0</v>
      </c>
      <c r="N54" s="3">
        <f t="shared" si="7"/>
        <v>0</v>
      </c>
      <c r="O54" s="6">
        <f t="shared" si="8"/>
        <v>0</v>
      </c>
      <c r="P54" s="70"/>
      <c r="Q54">
        <f t="shared" si="9"/>
      </c>
    </row>
    <row r="55" spans="1:17" ht="12.75">
      <c r="A55" s="1">
        <f>IF($D55="","",VLOOKUP($D55,Accueil!$A$1:$Y$61,5,FALSE))</f>
      </c>
      <c r="B55" s="15">
        <f>IF($D55="","",VLOOKUP($D55,Régional!$A$1:$Y$72,7,FALSE))</f>
      </c>
      <c r="C55" s="15">
        <f t="shared" si="5"/>
      </c>
      <c r="D55" s="104">
        <f>IF(Accueil!G75="X",Accueil!A75,"")</f>
      </c>
      <c r="E55" s="1">
        <f>IF($D55="","",VLOOKUP($D55,Régional!$A$1:$Y$72,16,FALSE))</f>
      </c>
      <c r="F55" s="1">
        <f>IF($D55="","",VLOOKUP($D55,Régional!$A$1:$Y$72,13,FALSE))</f>
      </c>
      <c r="G55" s="17"/>
      <c r="H55" s="17"/>
      <c r="I55" s="17"/>
      <c r="J55" s="17"/>
      <c r="K55" s="17"/>
      <c r="L55" s="17"/>
      <c r="M55" s="2">
        <f t="shared" si="6"/>
        <v>0</v>
      </c>
      <c r="N55" s="3">
        <f t="shared" si="7"/>
        <v>0</v>
      </c>
      <c r="O55" s="6">
        <f t="shared" si="8"/>
        <v>0</v>
      </c>
      <c r="P55" s="70"/>
      <c r="Q55">
        <f t="shared" si="9"/>
      </c>
    </row>
    <row r="56" spans="1:17" ht="12.75">
      <c r="A56" s="1">
        <f>IF($D56="","",VLOOKUP($D56,Accueil!$A$1:$Y$61,5,FALSE))</f>
      </c>
      <c r="B56" s="15">
        <f>IF($D56="","",VLOOKUP($D56,Régional!$A$1:$Y$72,7,FALSE))</f>
      </c>
      <c r="C56" s="15">
        <f t="shared" si="5"/>
      </c>
      <c r="D56" s="104">
        <f>IF(Accueil!G76="X",Accueil!A76,"")</f>
      </c>
      <c r="E56" s="1">
        <f>IF($D56="","",VLOOKUP($D56,Régional!$A$1:$Y$72,16,FALSE))</f>
      </c>
      <c r="F56" s="1">
        <f>IF($D56="","",VLOOKUP($D56,Régional!$A$1:$Y$72,13,FALSE))</f>
      </c>
      <c r="G56" s="17"/>
      <c r="H56" s="17"/>
      <c r="I56" s="17"/>
      <c r="J56" s="17"/>
      <c r="K56" s="17"/>
      <c r="L56" s="17"/>
      <c r="M56" s="2">
        <f t="shared" si="6"/>
        <v>0</v>
      </c>
      <c r="N56" s="3">
        <f t="shared" si="7"/>
        <v>0</v>
      </c>
      <c r="O56" s="6">
        <f t="shared" si="8"/>
        <v>0</v>
      </c>
      <c r="P56" s="70"/>
      <c r="Q56">
        <f t="shared" si="9"/>
      </c>
    </row>
    <row r="57" spans="1:17" ht="12.75">
      <c r="A57" s="1">
        <f>IF($D57="","",VLOOKUP($D57,Accueil!$A$1:$Y$61,5,FALSE))</f>
      </c>
      <c r="B57" s="15">
        <f>IF($D57="","",VLOOKUP($D57,Régional!$A$1:$Y$72,7,FALSE))</f>
      </c>
      <c r="C57" s="15">
        <f t="shared" si="5"/>
      </c>
      <c r="D57" s="104">
        <f>IF(Accueil!G77="X",Accueil!A77,"")</f>
      </c>
      <c r="E57" s="1">
        <f>IF($D57="","",VLOOKUP($D57,Régional!$A$1:$Y$72,16,FALSE))</f>
      </c>
      <c r="F57" s="1">
        <f>IF($D57="","",VLOOKUP($D57,Régional!$A$1:$Y$72,13,FALSE))</f>
      </c>
      <c r="G57" s="17"/>
      <c r="H57" s="17"/>
      <c r="I57" s="17"/>
      <c r="J57" s="17"/>
      <c r="K57" s="17"/>
      <c r="L57" s="17"/>
      <c r="M57" s="2">
        <f t="shared" si="6"/>
        <v>0</v>
      </c>
      <c r="N57" s="3">
        <f t="shared" si="7"/>
        <v>0</v>
      </c>
      <c r="O57" s="6">
        <f t="shared" si="8"/>
        <v>0</v>
      </c>
      <c r="P57" s="70"/>
      <c r="Q57">
        <f t="shared" si="9"/>
      </c>
    </row>
    <row r="58" spans="1:17" ht="12.75">
      <c r="A58" s="1">
        <f>IF($D58="","",VLOOKUP($D58,Accueil!$A$1:$Y$61,5,FALSE))</f>
      </c>
      <c r="B58" s="15">
        <f>IF($D58="","",VLOOKUP($D58,Régional!$A$1:$Y$72,7,FALSE))</f>
      </c>
      <c r="C58" s="15">
        <f t="shared" si="5"/>
      </c>
      <c r="D58" s="104">
        <f>IF(Accueil!G78="X",Accueil!A78,"")</f>
      </c>
      <c r="E58" s="1">
        <f>IF($D58="","",VLOOKUP($D58,Régional!$A$1:$Y$72,16,FALSE))</f>
      </c>
      <c r="F58" s="1">
        <f>IF($D58="","",VLOOKUP($D58,Régional!$A$1:$Y$72,13,FALSE))</f>
      </c>
      <c r="G58" s="17"/>
      <c r="H58" s="17"/>
      <c r="I58" s="17"/>
      <c r="J58" s="17"/>
      <c r="K58" s="17"/>
      <c r="L58" s="17"/>
      <c r="M58" s="2">
        <f t="shared" si="6"/>
        <v>0</v>
      </c>
      <c r="N58" s="3">
        <f t="shared" si="7"/>
        <v>0</v>
      </c>
      <c r="O58" s="6">
        <f t="shared" si="8"/>
        <v>0</v>
      </c>
      <c r="P58" s="70"/>
      <c r="Q58">
        <f t="shared" si="9"/>
      </c>
    </row>
    <row r="59" spans="1:17" ht="12.75">
      <c r="A59" s="1">
        <f>IF($D59="","",VLOOKUP($D59,Accueil!$A$1:$Y$61,5,FALSE))</f>
      </c>
      <c r="B59" s="15">
        <f>IF($D59="","",VLOOKUP($D59,Régional!$A$1:$Y$72,7,FALSE))</f>
      </c>
      <c r="C59" s="15">
        <f t="shared" si="5"/>
      </c>
      <c r="D59" s="104">
        <f>IF(Accueil!G79="X",Accueil!A79,"")</f>
      </c>
      <c r="E59" s="1">
        <f>IF($D59="","",VLOOKUP($D59,Régional!$A$1:$Y$72,16,FALSE))</f>
      </c>
      <c r="F59" s="1">
        <f>IF($D59="","",VLOOKUP($D59,Régional!$A$1:$Y$72,13,FALSE))</f>
      </c>
      <c r="G59" s="17"/>
      <c r="H59" s="17"/>
      <c r="I59" s="17"/>
      <c r="J59" s="17"/>
      <c r="K59" s="17"/>
      <c r="L59" s="17"/>
      <c r="M59" s="2">
        <f t="shared" si="6"/>
        <v>0</v>
      </c>
      <c r="N59" s="3">
        <f t="shared" si="7"/>
        <v>0</v>
      </c>
      <c r="O59" s="6">
        <f t="shared" si="8"/>
        <v>0</v>
      </c>
      <c r="P59" s="70"/>
      <c r="Q59">
        <f t="shared" si="9"/>
      </c>
    </row>
    <row r="60" spans="1:17" ht="12.75">
      <c r="A60" s="1">
        <f>IF($D60="","",VLOOKUP($D60,Accueil!$A$1:$Y$61,5,FALSE))</f>
      </c>
      <c r="B60" s="15">
        <f>IF($D60="","",VLOOKUP($D60,Régional!$A$1:$Y$72,7,FALSE))</f>
      </c>
      <c r="C60" s="15">
        <f t="shared" si="5"/>
      </c>
      <c r="D60" s="104">
        <f>IF(Accueil!G80="X",Accueil!A80,"")</f>
      </c>
      <c r="E60" s="1">
        <f>IF($D60="","",VLOOKUP($D60,Régional!$A$1:$Y$72,16,FALSE))</f>
      </c>
      <c r="F60" s="1">
        <f>IF($D60="","",VLOOKUP($D60,Régional!$A$1:$Y$72,13,FALSE))</f>
      </c>
      <c r="G60" s="17"/>
      <c r="H60" s="17"/>
      <c r="I60" s="17"/>
      <c r="J60" s="17"/>
      <c r="K60" s="17"/>
      <c r="L60" s="17"/>
      <c r="M60" s="2">
        <f t="shared" si="6"/>
        <v>0</v>
      </c>
      <c r="N60" s="3">
        <f t="shared" si="7"/>
        <v>0</v>
      </c>
      <c r="O60" s="6">
        <f t="shared" si="8"/>
        <v>0</v>
      </c>
      <c r="P60" s="70"/>
      <c r="Q60">
        <f t="shared" si="9"/>
      </c>
    </row>
    <row r="61" spans="1:17" ht="12.75">
      <c r="A61" s="1">
        <f>IF($D61="","",VLOOKUP($D61,Accueil!$A$1:$Y$61,5,FALSE))</f>
      </c>
      <c r="B61" s="15">
        <f>IF($D61="","",VLOOKUP($D61,Régional!$A$1:$Y$72,7,FALSE))</f>
      </c>
      <c r="C61" s="15">
        <f t="shared" si="5"/>
      </c>
      <c r="D61" s="104">
        <f>IF(Accueil!G81="X",Accueil!A81,"")</f>
      </c>
      <c r="E61" s="1">
        <f>IF($D61="","",VLOOKUP($D61,Régional!$A$1:$Y$72,16,FALSE))</f>
      </c>
      <c r="F61" s="1">
        <f>IF($D61="","",VLOOKUP($D61,Régional!$A$1:$Y$72,13,FALSE))</f>
      </c>
      <c r="G61" s="17"/>
      <c r="H61" s="17"/>
      <c r="I61" s="17"/>
      <c r="J61" s="17"/>
      <c r="K61" s="17"/>
      <c r="L61" s="17"/>
      <c r="M61" s="2">
        <f t="shared" si="6"/>
        <v>0</v>
      </c>
      <c r="N61" s="3">
        <f t="shared" si="7"/>
        <v>0</v>
      </c>
      <c r="O61" s="6">
        <f t="shared" si="8"/>
        <v>0</v>
      </c>
      <c r="P61" s="70"/>
      <c r="Q61">
        <f t="shared" si="9"/>
      </c>
    </row>
    <row r="62" spans="1:17" ht="12.75">
      <c r="A62" s="1">
        <f>IF($D62="","",VLOOKUP($D62,Accueil!$A$1:$Y$61,5,FALSE))</f>
      </c>
      <c r="B62" s="15">
        <f>IF($D62="","",VLOOKUP($D62,Régional!$A$1:$Y$72,7,FALSE))</f>
      </c>
      <c r="C62" s="15">
        <f t="shared" si="5"/>
      </c>
      <c r="D62" s="104">
        <f>IF(Accueil!G82="X",Accueil!A82,"")</f>
      </c>
      <c r="E62" s="1">
        <f>IF($D62="","",VLOOKUP($D62,Régional!$A$1:$Y$72,16,FALSE))</f>
      </c>
      <c r="F62" s="1">
        <f>IF($D62="","",VLOOKUP($D62,Régional!$A$1:$Y$72,13,FALSE))</f>
      </c>
      <c r="G62" s="17"/>
      <c r="H62" s="17"/>
      <c r="I62" s="17"/>
      <c r="J62" s="17"/>
      <c r="K62" s="17"/>
      <c r="L62" s="17"/>
      <c r="M62" s="2">
        <f t="shared" si="6"/>
        <v>0</v>
      </c>
      <c r="N62" s="3">
        <f t="shared" si="7"/>
        <v>0</v>
      </c>
      <c r="O62" s="6">
        <f t="shared" si="8"/>
        <v>0</v>
      </c>
      <c r="P62" s="70"/>
      <c r="Q62">
        <f t="shared" si="9"/>
      </c>
    </row>
    <row r="63" spans="1:17" ht="12.75">
      <c r="A63" s="1">
        <f>IF($D63="","",VLOOKUP($D63,Accueil!$A$1:$Y$61,5,FALSE))</f>
      </c>
      <c r="B63" s="15">
        <f>IF($D63="","",VLOOKUP($D63,Régional!$A$1:$Y$72,7,FALSE))</f>
      </c>
      <c r="C63" s="15">
        <f t="shared" si="5"/>
      </c>
      <c r="D63" s="104">
        <f>IF(Accueil!G83="X",Accueil!A83,"")</f>
      </c>
      <c r="E63" s="1">
        <f>IF($D63="","",VLOOKUP($D63,Régional!$A$1:$Y$72,16,FALSE))</f>
      </c>
      <c r="F63" s="1">
        <f>IF($D63="","",VLOOKUP($D63,Régional!$A$1:$Y$72,13,FALSE))</f>
      </c>
      <c r="G63" s="17"/>
      <c r="H63" s="17"/>
      <c r="I63" s="17"/>
      <c r="J63" s="17"/>
      <c r="K63" s="17"/>
      <c r="L63" s="17"/>
      <c r="M63" s="2">
        <f t="shared" si="6"/>
        <v>0</v>
      </c>
      <c r="N63" s="3">
        <f t="shared" si="7"/>
        <v>0</v>
      </c>
      <c r="O63" s="6">
        <f t="shared" si="8"/>
        <v>0</v>
      </c>
      <c r="P63" s="70"/>
      <c r="Q63">
        <f t="shared" si="9"/>
      </c>
    </row>
    <row r="64" spans="1:17" ht="12.75">
      <c r="A64" s="1">
        <f>IF($D64="","",VLOOKUP($D64,Accueil!$A$1:$Y$61,5,FALSE))</f>
      </c>
      <c r="B64" s="15">
        <f>IF($D64="","",VLOOKUP($D64,Régional!$A$1:$Y$72,7,FALSE))</f>
      </c>
      <c r="C64" s="15">
        <f t="shared" si="5"/>
      </c>
      <c r="D64" s="104">
        <f>IF(Accueil!G84="X",Accueil!A84,"")</f>
      </c>
      <c r="E64" s="1">
        <f>IF($D64="","",VLOOKUP($D64,Régional!$A$1:$Y$72,16,FALSE))</f>
      </c>
      <c r="F64" s="1">
        <f>IF($D64="","",VLOOKUP($D64,Régional!$A$1:$Y$72,13,FALSE))</f>
      </c>
      <c r="G64" s="17"/>
      <c r="H64" s="17"/>
      <c r="I64" s="17"/>
      <c r="J64" s="17"/>
      <c r="K64" s="17"/>
      <c r="L64" s="17"/>
      <c r="M64" s="2">
        <f t="shared" si="6"/>
        <v>0</v>
      </c>
      <c r="N64" s="3">
        <f t="shared" si="7"/>
        <v>0</v>
      </c>
      <c r="O64" s="6">
        <f t="shared" si="8"/>
        <v>0</v>
      </c>
      <c r="P64" s="70"/>
      <c r="Q64">
        <f t="shared" si="9"/>
      </c>
    </row>
    <row r="65" spans="1:17" ht="12.75">
      <c r="A65" s="1">
        <f>IF($D65="","",VLOOKUP($D65,Accueil!$A$1:$Y$61,5,FALSE))</f>
      </c>
      <c r="B65" s="15">
        <f>IF($D65="","",VLOOKUP($D65,Régional!$A$1:$Y$72,7,FALSE))</f>
      </c>
      <c r="C65" s="15">
        <f t="shared" si="5"/>
      </c>
      <c r="D65" s="104">
        <f>IF(Accueil!G85="X",Accueil!A85,"")</f>
      </c>
      <c r="E65" s="1">
        <f>IF($D65="","",VLOOKUP($D65,Régional!$A$1:$Y$72,16,FALSE))</f>
      </c>
      <c r="F65" s="1">
        <f>IF($D65="","",VLOOKUP($D65,Régional!$A$1:$Y$72,13,FALSE))</f>
      </c>
      <c r="G65" s="17"/>
      <c r="H65" s="17"/>
      <c r="I65" s="17"/>
      <c r="J65" s="17"/>
      <c r="K65" s="17"/>
      <c r="L65" s="17"/>
      <c r="M65" s="2">
        <f t="shared" si="6"/>
        <v>0</v>
      </c>
      <c r="N65" s="3">
        <f t="shared" si="7"/>
        <v>0</v>
      </c>
      <c r="O65" s="6">
        <f t="shared" si="8"/>
        <v>0</v>
      </c>
      <c r="P65" s="70"/>
      <c r="Q65">
        <f t="shared" si="9"/>
      </c>
    </row>
    <row r="66" spans="1:17" ht="12.75">
      <c r="A66" s="1">
        <f>IF($D66="","",VLOOKUP($D66,Accueil!$A$1:$Y$61,5,FALSE))</f>
      </c>
      <c r="B66" s="15">
        <f>IF($D66="","",VLOOKUP($D66,Régional!$A$1:$Y$72,7,FALSE))</f>
      </c>
      <c r="C66" s="15">
        <f t="shared" si="5"/>
      </c>
      <c r="D66" s="104">
        <f>IF(Accueil!G86="X",Accueil!A86,"")</f>
      </c>
      <c r="E66" s="1">
        <f>IF($D66="","",VLOOKUP($D66,Régional!$A$1:$Y$72,16,FALSE))</f>
      </c>
      <c r="F66" s="1">
        <f>IF($D66="","",VLOOKUP($D66,Régional!$A$1:$Y$72,13,FALSE))</f>
      </c>
      <c r="G66" s="17"/>
      <c r="H66" s="17"/>
      <c r="I66" s="17"/>
      <c r="J66" s="17"/>
      <c r="K66" s="17"/>
      <c r="L66" s="17"/>
      <c r="M66" s="2">
        <f t="shared" si="6"/>
        <v>0</v>
      </c>
      <c r="N66" s="3">
        <f t="shared" si="7"/>
        <v>0</v>
      </c>
      <c r="O66" s="6">
        <f t="shared" si="8"/>
        <v>0</v>
      </c>
      <c r="P66" s="70"/>
      <c r="Q66">
        <f t="shared" si="9"/>
      </c>
    </row>
    <row r="67" spans="1:17" ht="12.75">
      <c r="A67" s="1">
        <f>IF($D67="","",VLOOKUP($D67,Accueil!$A$1:$Y$61,5,FALSE))</f>
      </c>
      <c r="B67" s="15">
        <f>IF($D67="","",VLOOKUP($D67,Régional!$A$1:$Y$72,7,FALSE))</f>
      </c>
      <c r="C67" s="15">
        <f t="shared" si="5"/>
      </c>
      <c r="D67" s="104">
        <f>IF(Accueil!G87="X",Accueil!A87,"")</f>
      </c>
      <c r="E67" s="1">
        <f>IF($D67="","",VLOOKUP($D67,Régional!$A$1:$Y$72,16,FALSE))</f>
      </c>
      <c r="F67" s="1">
        <f>IF($D67="","",VLOOKUP($D67,Régional!$A$1:$Y$72,13,FALSE))</f>
      </c>
      <c r="G67" s="17"/>
      <c r="H67" s="17"/>
      <c r="I67" s="17"/>
      <c r="J67" s="17"/>
      <c r="K67" s="17"/>
      <c r="L67" s="17"/>
      <c r="M67" s="2">
        <f t="shared" si="6"/>
        <v>0</v>
      </c>
      <c r="N67" s="3">
        <f t="shared" si="7"/>
        <v>0</v>
      </c>
      <c r="O67" s="6">
        <f t="shared" si="8"/>
        <v>0</v>
      </c>
      <c r="P67" s="70"/>
      <c r="Q67">
        <f t="shared" si="9"/>
      </c>
    </row>
    <row r="68" spans="1:17" ht="12.75">
      <c r="A68" s="1">
        <f>IF($D68="","",VLOOKUP($D68,Accueil!$A$1:$Y$61,5,FALSE))</f>
      </c>
      <c r="B68" s="15">
        <f>IF($D68="","",VLOOKUP($D68,Régional!$A$1:$Y$72,7,FALSE))</f>
      </c>
      <c r="C68" s="15">
        <f t="shared" si="5"/>
      </c>
      <c r="D68" s="104">
        <f>IF(Accueil!G88="X",Accueil!A88,"")</f>
      </c>
      <c r="E68" s="1">
        <f>IF($D68="","",VLOOKUP($D68,Régional!$A$1:$Y$72,16,FALSE))</f>
      </c>
      <c r="F68" s="1">
        <f>IF($D68="","",VLOOKUP($D68,Régional!$A$1:$Y$72,13,FALSE))</f>
      </c>
      <c r="G68" s="17"/>
      <c r="H68" s="17"/>
      <c r="I68" s="17"/>
      <c r="J68" s="17"/>
      <c r="K68" s="17"/>
      <c r="L68" s="17"/>
      <c r="M68" s="2">
        <f t="shared" si="6"/>
        <v>0</v>
      </c>
      <c r="N68" s="3">
        <f t="shared" si="7"/>
        <v>0</v>
      </c>
      <c r="O68" s="6">
        <f t="shared" si="8"/>
        <v>0</v>
      </c>
      <c r="P68" s="70"/>
      <c r="Q68">
        <f t="shared" si="9"/>
      </c>
    </row>
    <row r="69" spans="1:17" ht="12.75">
      <c r="A69" s="1">
        <f>IF($D69="","",VLOOKUP($D69,Accueil!$A$1:$Y$61,5,FALSE))</f>
      </c>
      <c r="B69" s="15">
        <f>IF($D69="","",VLOOKUP($D69,Régional!$A$1:$Y$72,7,FALSE))</f>
      </c>
      <c r="C69" s="15">
        <f aca="true" t="shared" si="10" ref="C69:C100">CONCATENATE(A69,B69)</f>
      </c>
      <c r="D69" s="104">
        <f>IF(Accueil!G89="X",Accueil!A89,"")</f>
      </c>
      <c r="E69" s="1">
        <f>IF($D69="","",VLOOKUP($D69,Régional!$A$1:$Y$72,16,FALSE))</f>
      </c>
      <c r="F69" s="1">
        <f>IF($D69="","",VLOOKUP($D69,Régional!$A$1:$Y$72,13,FALSE))</f>
      </c>
      <c r="G69" s="17"/>
      <c r="H69" s="17"/>
      <c r="I69" s="17"/>
      <c r="J69" s="17"/>
      <c r="K69" s="17"/>
      <c r="L69" s="17"/>
      <c r="M69" s="2">
        <f aca="true" t="shared" si="11" ref="M69:M100">COUNTA(G69:L69)</f>
        <v>0</v>
      </c>
      <c r="N69" s="3">
        <f aca="true" t="shared" si="12" ref="N69:N104">SUM(G69:L69)</f>
        <v>0</v>
      </c>
      <c r="O69" s="6">
        <f aca="true" t="shared" si="13" ref="O69:O100">IF(M69=0,0,N69/M69)</f>
        <v>0</v>
      </c>
      <c r="P69" s="70"/>
      <c r="Q69">
        <f aca="true" t="shared" si="14" ref="Q69:Q104">IF(D69="","","X")</f>
      </c>
    </row>
    <row r="70" spans="1:17" ht="12.75">
      <c r="A70" s="1">
        <f>IF($D70="","",VLOOKUP($D70,Accueil!$A$1:$Y$61,5,FALSE))</f>
      </c>
      <c r="B70" s="15">
        <f>IF($D70="","",VLOOKUP($D70,Régional!$A$1:$Y$72,7,FALSE))</f>
      </c>
      <c r="C70" s="15">
        <f t="shared" si="10"/>
      </c>
      <c r="D70" s="104">
        <f>IF(Accueil!G90="X",Accueil!A90,"")</f>
      </c>
      <c r="E70" s="1">
        <f>IF($D70="","",VLOOKUP($D70,Régional!$A$1:$Y$72,16,FALSE))</f>
      </c>
      <c r="F70" s="1">
        <f>IF($D70="","",VLOOKUP($D70,Régional!$A$1:$Y$72,13,FALSE))</f>
      </c>
      <c r="G70" s="17"/>
      <c r="H70" s="17"/>
      <c r="I70" s="17"/>
      <c r="J70" s="17"/>
      <c r="K70" s="17"/>
      <c r="L70" s="17"/>
      <c r="M70" s="2">
        <f t="shared" si="11"/>
        <v>0</v>
      </c>
      <c r="N70" s="3">
        <f t="shared" si="12"/>
        <v>0</v>
      </c>
      <c r="O70" s="6">
        <f t="shared" si="13"/>
        <v>0</v>
      </c>
      <c r="P70" s="70"/>
      <c r="Q70">
        <f t="shared" si="14"/>
      </c>
    </row>
    <row r="71" spans="1:17" ht="12.75">
      <c r="A71" s="1">
        <f>IF($D71="","",VLOOKUP($D71,Accueil!$A$1:$Y$61,5,FALSE))</f>
      </c>
      <c r="B71" s="15">
        <f>IF($D71="","",VLOOKUP($D71,Régional!$A$1:$Y$72,7,FALSE))</f>
      </c>
      <c r="C71" s="15">
        <f t="shared" si="10"/>
      </c>
      <c r="D71" s="104">
        <f>IF(Accueil!G91="X",Accueil!A91,"")</f>
      </c>
      <c r="E71" s="1">
        <f>IF($D71="","",VLOOKUP($D71,Régional!$A$1:$Y$72,16,FALSE))</f>
      </c>
      <c r="F71" s="1">
        <f>IF($D71="","",VLOOKUP($D71,Régional!$A$1:$Y$72,13,FALSE))</f>
      </c>
      <c r="G71" s="17"/>
      <c r="H71" s="17"/>
      <c r="I71" s="17"/>
      <c r="J71" s="17"/>
      <c r="K71" s="17"/>
      <c r="L71" s="17"/>
      <c r="M71" s="2">
        <f t="shared" si="11"/>
        <v>0</v>
      </c>
      <c r="N71" s="3">
        <f t="shared" si="12"/>
        <v>0</v>
      </c>
      <c r="O71" s="6">
        <f t="shared" si="13"/>
        <v>0</v>
      </c>
      <c r="P71" s="70"/>
      <c r="Q71">
        <f t="shared" si="14"/>
      </c>
    </row>
    <row r="72" spans="1:17" ht="12.75">
      <c r="A72" s="1">
        <f>IF($D72="","",VLOOKUP($D72,Accueil!$A$1:$Y$61,5,FALSE))</f>
      </c>
      <c r="B72" s="15">
        <f>IF($D72="","",VLOOKUP($D72,Régional!$A$1:$Y$72,7,FALSE))</f>
      </c>
      <c r="C72" s="15">
        <f t="shared" si="10"/>
      </c>
      <c r="D72" s="104">
        <f>IF(Accueil!G92="X",Accueil!A92,"")</f>
      </c>
      <c r="E72" s="1">
        <f>IF($D72="","",VLOOKUP($D72,Régional!$A$1:$Y$72,16,FALSE))</f>
      </c>
      <c r="F72" s="1">
        <f>IF($D72="","",VLOOKUP($D72,Régional!$A$1:$Y$72,13,FALSE))</f>
      </c>
      <c r="G72" s="17"/>
      <c r="H72" s="17"/>
      <c r="I72" s="17"/>
      <c r="J72" s="17"/>
      <c r="K72" s="17"/>
      <c r="L72" s="17"/>
      <c r="M72" s="2">
        <f t="shared" si="11"/>
        <v>0</v>
      </c>
      <c r="N72" s="3">
        <f t="shared" si="12"/>
        <v>0</v>
      </c>
      <c r="O72" s="6">
        <f t="shared" si="13"/>
        <v>0</v>
      </c>
      <c r="P72" s="70"/>
      <c r="Q72">
        <f t="shared" si="14"/>
      </c>
    </row>
    <row r="73" spans="1:17" ht="12.75">
      <c r="A73" s="1">
        <f>IF($D73="","",VLOOKUP($D73,Accueil!$A$1:$Y$61,5,FALSE))</f>
      </c>
      <c r="B73" s="15">
        <f>IF($D73="","",VLOOKUP($D73,Régional!$A$1:$Y$72,7,FALSE))</f>
      </c>
      <c r="C73" s="15">
        <f t="shared" si="10"/>
      </c>
      <c r="D73" s="104">
        <f>IF(Accueil!G93="X",Accueil!A93,"")</f>
      </c>
      <c r="E73" s="1">
        <f>IF($D73="","",VLOOKUP($D73,Régional!$A$1:$Y$72,16,FALSE))</f>
      </c>
      <c r="F73" s="1">
        <f>IF($D73="","",VLOOKUP($D73,Régional!$A$1:$Y$72,13,FALSE))</f>
      </c>
      <c r="G73" s="17"/>
      <c r="H73" s="17"/>
      <c r="I73" s="17"/>
      <c r="J73" s="17"/>
      <c r="K73" s="17"/>
      <c r="L73" s="17"/>
      <c r="M73" s="2">
        <f t="shared" si="11"/>
        <v>0</v>
      </c>
      <c r="N73" s="3">
        <f t="shared" si="12"/>
        <v>0</v>
      </c>
      <c r="O73" s="6">
        <f t="shared" si="13"/>
        <v>0</v>
      </c>
      <c r="P73" s="70"/>
      <c r="Q73">
        <f t="shared" si="14"/>
      </c>
    </row>
    <row r="74" spans="1:17" ht="12.75">
      <c r="A74" s="1">
        <f>IF($D74="","",VLOOKUP($D74,Accueil!$A$1:$Y$61,5,FALSE))</f>
      </c>
      <c r="B74" s="15">
        <f>IF($D74="","",VLOOKUP($D74,Régional!$A$1:$Y$72,7,FALSE))</f>
      </c>
      <c r="C74" s="15">
        <f t="shared" si="10"/>
      </c>
      <c r="D74" s="104">
        <f>IF(Accueil!G94="X",Accueil!A94,"")</f>
      </c>
      <c r="E74" s="1">
        <f>IF($D74="","",VLOOKUP($D74,Régional!$A$1:$Y$72,16,FALSE))</f>
      </c>
      <c r="F74" s="1">
        <f>IF($D74="","",VLOOKUP($D74,Régional!$A$1:$Y$72,13,FALSE))</f>
      </c>
      <c r="G74" s="17"/>
      <c r="H74" s="17"/>
      <c r="I74" s="17"/>
      <c r="J74" s="17"/>
      <c r="K74" s="17"/>
      <c r="L74" s="17"/>
      <c r="M74" s="2">
        <f t="shared" si="11"/>
        <v>0</v>
      </c>
      <c r="N74" s="3">
        <f t="shared" si="12"/>
        <v>0</v>
      </c>
      <c r="O74" s="6">
        <f t="shared" si="13"/>
        <v>0</v>
      </c>
      <c r="P74" s="70"/>
      <c r="Q74">
        <f t="shared" si="14"/>
      </c>
    </row>
    <row r="75" spans="1:17" ht="12.75">
      <c r="A75" s="1">
        <f>IF($D75="","",VLOOKUP($D75,Accueil!$A$1:$Y$61,5,FALSE))</f>
      </c>
      <c r="B75" s="15">
        <f>IF($D75="","",VLOOKUP($D75,Régional!$A$1:$Y$72,7,FALSE))</f>
      </c>
      <c r="C75" s="15">
        <f t="shared" si="10"/>
      </c>
      <c r="D75" s="104">
        <f>IF(Accueil!G95="X",Accueil!A95,"")</f>
      </c>
      <c r="E75" s="1">
        <f>IF($D75="","",VLOOKUP($D75,Régional!$A$1:$Y$72,16,FALSE))</f>
      </c>
      <c r="F75" s="1">
        <f>IF($D75="","",VLOOKUP($D75,Régional!$A$1:$Y$72,13,FALSE))</f>
      </c>
      <c r="G75" s="17"/>
      <c r="H75" s="17"/>
      <c r="I75" s="17"/>
      <c r="J75" s="17"/>
      <c r="K75" s="17"/>
      <c r="L75" s="17"/>
      <c r="M75" s="2">
        <f t="shared" si="11"/>
        <v>0</v>
      </c>
      <c r="N75" s="3">
        <f t="shared" si="12"/>
        <v>0</v>
      </c>
      <c r="O75" s="6">
        <f t="shared" si="13"/>
        <v>0</v>
      </c>
      <c r="P75" s="70"/>
      <c r="Q75">
        <f t="shared" si="14"/>
      </c>
    </row>
    <row r="76" spans="1:17" ht="12.75">
      <c r="A76" s="1">
        <f>IF($D76="","",VLOOKUP($D76,Accueil!$A$1:$Y$61,5,FALSE))</f>
      </c>
      <c r="B76" s="15">
        <f>IF($D76="","",VLOOKUP($D76,Régional!$A$1:$Y$72,7,FALSE))</f>
      </c>
      <c r="C76" s="15">
        <f t="shared" si="10"/>
      </c>
      <c r="D76" s="104">
        <f>IF(Accueil!G96="X",Accueil!A96,"")</f>
      </c>
      <c r="E76" s="1">
        <f>IF($D76="","",VLOOKUP($D76,Régional!$A$1:$Y$72,16,FALSE))</f>
      </c>
      <c r="F76" s="1">
        <f>IF($D76="","",VLOOKUP($D76,Régional!$A$1:$Y$72,13,FALSE))</f>
      </c>
      <c r="G76" s="17"/>
      <c r="H76" s="17"/>
      <c r="I76" s="17"/>
      <c r="J76" s="17"/>
      <c r="K76" s="17"/>
      <c r="L76" s="17"/>
      <c r="M76" s="2">
        <f t="shared" si="11"/>
        <v>0</v>
      </c>
      <c r="N76" s="3">
        <f t="shared" si="12"/>
        <v>0</v>
      </c>
      <c r="O76" s="6">
        <f t="shared" si="13"/>
        <v>0</v>
      </c>
      <c r="P76" s="70"/>
      <c r="Q76">
        <f t="shared" si="14"/>
      </c>
    </row>
    <row r="77" spans="1:17" ht="12.75">
      <c r="A77" s="1">
        <f>IF($D77="","",VLOOKUP($D77,Accueil!$A$1:$Y$61,5,FALSE))</f>
      </c>
      <c r="B77" s="15">
        <f>IF($D77="","",VLOOKUP($D77,Régional!$A$1:$Y$72,7,FALSE))</f>
      </c>
      <c r="C77" s="15">
        <f t="shared" si="10"/>
      </c>
      <c r="D77" s="104">
        <f>IF(Accueil!G97="X",Accueil!A97,"")</f>
      </c>
      <c r="E77" s="1">
        <f>IF($D77="","",VLOOKUP($D77,Régional!$A$1:$Y$72,16,FALSE))</f>
      </c>
      <c r="F77" s="1">
        <f>IF($D77="","",VLOOKUP($D77,Régional!$A$1:$Y$72,13,FALSE))</f>
      </c>
      <c r="G77" s="17"/>
      <c r="H77" s="17"/>
      <c r="I77" s="17"/>
      <c r="J77" s="17"/>
      <c r="K77" s="17"/>
      <c r="L77" s="17"/>
      <c r="M77" s="2">
        <f t="shared" si="11"/>
        <v>0</v>
      </c>
      <c r="N77" s="3">
        <f t="shared" si="12"/>
        <v>0</v>
      </c>
      <c r="O77" s="6">
        <f t="shared" si="13"/>
        <v>0</v>
      </c>
      <c r="P77" s="70"/>
      <c r="Q77">
        <f t="shared" si="14"/>
      </c>
    </row>
    <row r="78" spans="1:17" ht="12.75">
      <c r="A78" s="1">
        <f>IF($D78="","",VLOOKUP($D78,Accueil!$A$1:$Y$61,5,FALSE))</f>
      </c>
      <c r="B78" s="15">
        <f>IF($D78="","",VLOOKUP($D78,Régional!$A$1:$Y$72,7,FALSE))</f>
      </c>
      <c r="C78" s="15">
        <f t="shared" si="10"/>
      </c>
      <c r="D78" s="104">
        <f>IF(Accueil!G98="X",Accueil!A98,"")</f>
      </c>
      <c r="E78" s="1">
        <f>IF($D78="","",VLOOKUP($D78,Régional!$A$1:$Y$72,16,FALSE))</f>
      </c>
      <c r="F78" s="1">
        <f>IF($D78="","",VLOOKUP($D78,Régional!$A$1:$Y$72,13,FALSE))</f>
      </c>
      <c r="G78" s="17"/>
      <c r="H78" s="17"/>
      <c r="I78" s="17"/>
      <c r="J78" s="17"/>
      <c r="K78" s="17"/>
      <c r="L78" s="17"/>
      <c r="M78" s="2">
        <f t="shared" si="11"/>
        <v>0</v>
      </c>
      <c r="N78" s="3">
        <f t="shared" si="12"/>
        <v>0</v>
      </c>
      <c r="O78" s="6">
        <f t="shared" si="13"/>
        <v>0</v>
      </c>
      <c r="P78" s="70"/>
      <c r="Q78">
        <f t="shared" si="14"/>
      </c>
    </row>
    <row r="79" spans="1:17" ht="12.75">
      <c r="A79" s="1">
        <f>IF($D79="","",VLOOKUP($D79,Accueil!$A$1:$Y$61,5,FALSE))</f>
      </c>
      <c r="B79" s="15">
        <f>IF($D79="","",VLOOKUP($D79,Régional!$A$1:$Y$72,7,FALSE))</f>
      </c>
      <c r="C79" s="15">
        <f t="shared" si="10"/>
      </c>
      <c r="D79" s="104">
        <f>IF(Accueil!G99="X",Accueil!A99,"")</f>
      </c>
      <c r="E79" s="1">
        <f>IF($D79="","",VLOOKUP($D79,Régional!$A$1:$Y$72,16,FALSE))</f>
      </c>
      <c r="F79" s="1">
        <f>IF($D79="","",VLOOKUP($D79,Régional!$A$1:$Y$72,13,FALSE))</f>
      </c>
      <c r="G79" s="17"/>
      <c r="H79" s="17"/>
      <c r="I79" s="17"/>
      <c r="J79" s="17"/>
      <c r="K79" s="17"/>
      <c r="L79" s="17"/>
      <c r="M79" s="2">
        <f t="shared" si="11"/>
        <v>0</v>
      </c>
      <c r="N79" s="3">
        <f t="shared" si="12"/>
        <v>0</v>
      </c>
      <c r="O79" s="6">
        <f t="shared" si="13"/>
        <v>0</v>
      </c>
      <c r="P79" s="70"/>
      <c r="Q79">
        <f t="shared" si="14"/>
      </c>
    </row>
    <row r="80" spans="1:17" ht="12.75">
      <c r="A80" s="1">
        <f>IF($D80="","",VLOOKUP($D80,Accueil!$A$1:$Y$61,5,FALSE))</f>
      </c>
      <c r="B80" s="15">
        <f>IF($D80="","",VLOOKUP($D80,Régional!$A$1:$Y$72,7,FALSE))</f>
      </c>
      <c r="C80" s="15">
        <f t="shared" si="10"/>
      </c>
      <c r="D80" s="104">
        <f>IF(Accueil!G100="X",Accueil!A100,"")</f>
      </c>
      <c r="E80" s="1">
        <f>IF($D80="","",VLOOKUP($D80,Régional!$A$1:$Y$72,16,FALSE))</f>
      </c>
      <c r="F80" s="1">
        <f>IF($D80="","",VLOOKUP($D80,Régional!$A$1:$Y$72,13,FALSE))</f>
      </c>
      <c r="G80" s="17"/>
      <c r="H80" s="17"/>
      <c r="I80" s="17"/>
      <c r="J80" s="17"/>
      <c r="K80" s="17"/>
      <c r="L80" s="17"/>
      <c r="M80" s="2">
        <f t="shared" si="11"/>
        <v>0</v>
      </c>
      <c r="N80" s="3">
        <f t="shared" si="12"/>
        <v>0</v>
      </c>
      <c r="O80" s="6">
        <f t="shared" si="13"/>
        <v>0</v>
      </c>
      <c r="P80" s="70"/>
      <c r="Q80">
        <f t="shared" si="14"/>
      </c>
    </row>
    <row r="81" spans="1:17" ht="12.75">
      <c r="A81" s="1">
        <f>IF($D81="","",VLOOKUP($D81,Accueil!$A$1:$Y$61,5,FALSE))</f>
      </c>
      <c r="B81" s="15">
        <f>IF($D81="","",VLOOKUP($D81,Régional!$A$1:$Y$72,7,FALSE))</f>
      </c>
      <c r="C81" s="15">
        <f t="shared" si="10"/>
      </c>
      <c r="D81" s="104">
        <f>IF(Accueil!G101="X",Accueil!A101,"")</f>
      </c>
      <c r="E81" s="1">
        <f>IF($D81="","",VLOOKUP($D81,Régional!$A$1:$Y$72,16,FALSE))</f>
      </c>
      <c r="F81" s="1">
        <f>IF($D81="","",VLOOKUP($D81,Régional!$A$1:$Y$72,13,FALSE))</f>
      </c>
      <c r="G81" s="17"/>
      <c r="H81" s="17"/>
      <c r="I81" s="17"/>
      <c r="J81" s="17"/>
      <c r="K81" s="17"/>
      <c r="L81" s="17"/>
      <c r="M81" s="2">
        <f t="shared" si="11"/>
        <v>0</v>
      </c>
      <c r="N81" s="3">
        <f t="shared" si="12"/>
        <v>0</v>
      </c>
      <c r="O81" s="6">
        <f t="shared" si="13"/>
        <v>0</v>
      </c>
      <c r="P81" s="70"/>
      <c r="Q81">
        <f t="shared" si="14"/>
      </c>
    </row>
    <row r="82" spans="1:17" ht="12.75">
      <c r="A82" s="1">
        <f>IF($D82="","",VLOOKUP($D82,Accueil!$A$1:$Y$61,5,FALSE))</f>
      </c>
      <c r="B82" s="15">
        <f>IF($D82="","",VLOOKUP($D82,Régional!$A$1:$Y$72,7,FALSE))</f>
      </c>
      <c r="C82" s="15">
        <f t="shared" si="10"/>
      </c>
      <c r="D82" s="104">
        <f>IF(Accueil!G102="X",Accueil!A102,"")</f>
      </c>
      <c r="E82" s="1">
        <f>IF($D82="","",VLOOKUP($D82,Régional!$A$1:$Y$72,16,FALSE))</f>
      </c>
      <c r="F82" s="1">
        <f>IF($D82="","",VLOOKUP($D82,Régional!$A$1:$Y$72,13,FALSE))</f>
      </c>
      <c r="G82" s="17"/>
      <c r="H82" s="17"/>
      <c r="I82" s="17"/>
      <c r="J82" s="17"/>
      <c r="K82" s="17"/>
      <c r="L82" s="17"/>
      <c r="M82" s="2">
        <f t="shared" si="11"/>
        <v>0</v>
      </c>
      <c r="N82" s="3">
        <f t="shared" si="12"/>
        <v>0</v>
      </c>
      <c r="O82" s="6">
        <f t="shared" si="13"/>
        <v>0</v>
      </c>
      <c r="P82" s="70"/>
      <c r="Q82">
        <f t="shared" si="14"/>
      </c>
    </row>
    <row r="83" spans="1:17" ht="12.75">
      <c r="A83" s="1">
        <f>IF($D83="","",VLOOKUP($D83,Accueil!$A$1:$Y$61,5,FALSE))</f>
      </c>
      <c r="B83" s="15">
        <f>IF($D83="","",VLOOKUP($D83,Régional!$A$1:$Y$72,7,FALSE))</f>
      </c>
      <c r="C83" s="15">
        <f t="shared" si="10"/>
      </c>
      <c r="D83" s="104">
        <f>IF(Accueil!G103="X",Accueil!A103,"")</f>
      </c>
      <c r="E83" s="1">
        <f>IF($D83="","",VLOOKUP($D83,Régional!$A$1:$Y$72,16,FALSE))</f>
      </c>
      <c r="F83" s="1">
        <f>IF($D83="","",VLOOKUP($D83,Régional!$A$1:$Y$72,13,FALSE))</f>
      </c>
      <c r="G83" s="17"/>
      <c r="H83" s="17"/>
      <c r="I83" s="17"/>
      <c r="J83" s="17"/>
      <c r="K83" s="17"/>
      <c r="L83" s="17"/>
      <c r="M83" s="2">
        <f t="shared" si="11"/>
        <v>0</v>
      </c>
      <c r="N83" s="3">
        <f t="shared" si="12"/>
        <v>0</v>
      </c>
      <c r="O83" s="6">
        <f t="shared" si="13"/>
        <v>0</v>
      </c>
      <c r="P83" s="70"/>
      <c r="Q83">
        <f t="shared" si="14"/>
      </c>
    </row>
    <row r="84" spans="1:17" ht="12.75">
      <c r="A84" s="1">
        <f>IF($D84="","",VLOOKUP($D84,Accueil!$A$1:$Y$61,5,FALSE))</f>
      </c>
      <c r="B84" s="15">
        <f>IF($D84="","",VLOOKUP($D84,Régional!$A$1:$Y$72,7,FALSE))</f>
      </c>
      <c r="C84" s="15">
        <f t="shared" si="10"/>
      </c>
      <c r="D84" s="104">
        <f>IF(Accueil!G104="X",Accueil!A104,"")</f>
      </c>
      <c r="E84" s="1">
        <f>IF($D84="","",VLOOKUP($D84,Régional!$A$1:$Y$72,16,FALSE))</f>
      </c>
      <c r="F84" s="1">
        <f>IF($D84="","",VLOOKUP($D84,Régional!$A$1:$Y$72,13,FALSE))</f>
      </c>
      <c r="G84" s="17"/>
      <c r="H84" s="17"/>
      <c r="I84" s="17"/>
      <c r="J84" s="17"/>
      <c r="K84" s="17"/>
      <c r="L84" s="17"/>
      <c r="M84" s="2">
        <f t="shared" si="11"/>
        <v>0</v>
      </c>
      <c r="N84" s="3">
        <f t="shared" si="12"/>
        <v>0</v>
      </c>
      <c r="O84" s="6">
        <f t="shared" si="13"/>
        <v>0</v>
      </c>
      <c r="P84" s="70"/>
      <c r="Q84">
        <f t="shared" si="14"/>
      </c>
    </row>
    <row r="85" spans="1:17" ht="12.75">
      <c r="A85" s="1">
        <f>IF($D85="","",VLOOKUP($D85,Accueil!$A$1:$Y$61,5,FALSE))</f>
      </c>
      <c r="B85" s="15">
        <f>IF($D85="","",VLOOKUP($D85,Régional!$A$1:$Y$72,7,FALSE))</f>
      </c>
      <c r="C85" s="15">
        <f t="shared" si="10"/>
      </c>
      <c r="D85" s="104">
        <f>IF(Accueil!G105="X",Accueil!A105,"")</f>
      </c>
      <c r="E85" s="1">
        <f>IF($D85="","",VLOOKUP($D85,Régional!$A$1:$Y$72,16,FALSE))</f>
      </c>
      <c r="F85" s="1">
        <f>IF($D85="","",VLOOKUP($D85,Régional!$A$1:$Y$72,13,FALSE))</f>
      </c>
      <c r="G85" s="17"/>
      <c r="H85" s="17"/>
      <c r="I85" s="17"/>
      <c r="J85" s="17"/>
      <c r="K85" s="17"/>
      <c r="L85" s="17"/>
      <c r="M85" s="2">
        <f t="shared" si="11"/>
        <v>0</v>
      </c>
      <c r="N85" s="3">
        <f t="shared" si="12"/>
        <v>0</v>
      </c>
      <c r="O85" s="6">
        <f t="shared" si="13"/>
        <v>0</v>
      </c>
      <c r="P85" s="70"/>
      <c r="Q85">
        <f t="shared" si="14"/>
      </c>
    </row>
    <row r="86" spans="1:17" ht="12.75">
      <c r="A86" s="1">
        <f>IF($D86="","",VLOOKUP($D86,Accueil!$A$1:$Y$61,5,FALSE))</f>
      </c>
      <c r="B86" s="15">
        <f>IF($D86="","",VLOOKUP($D86,Régional!$A$1:$Y$72,7,FALSE))</f>
      </c>
      <c r="C86" s="15">
        <f t="shared" si="10"/>
      </c>
      <c r="D86" s="104">
        <f>IF(Accueil!G106="X",Accueil!A106,"")</f>
      </c>
      <c r="E86" s="1">
        <f>IF($D86="","",VLOOKUP($D86,Régional!$A$1:$Y$72,16,FALSE))</f>
      </c>
      <c r="F86" s="1">
        <f>IF($D86="","",VLOOKUP($D86,Régional!$A$1:$Y$72,13,FALSE))</f>
      </c>
      <c r="G86" s="17"/>
      <c r="H86" s="17"/>
      <c r="I86" s="17"/>
      <c r="J86" s="17"/>
      <c r="K86" s="17"/>
      <c r="L86" s="17"/>
      <c r="M86" s="2">
        <f t="shared" si="11"/>
        <v>0</v>
      </c>
      <c r="N86" s="3">
        <f t="shared" si="12"/>
        <v>0</v>
      </c>
      <c r="O86" s="6">
        <f t="shared" si="13"/>
        <v>0</v>
      </c>
      <c r="P86" s="70"/>
      <c r="Q86">
        <f t="shared" si="14"/>
      </c>
    </row>
    <row r="87" spans="1:17" ht="12.75">
      <c r="A87" s="1">
        <f>IF($D87="","",VLOOKUP($D87,Accueil!$A$1:$Y$61,5,FALSE))</f>
      </c>
      <c r="B87" s="15">
        <f>IF($D87="","",VLOOKUP($D87,Régional!$A$1:$Y$72,7,FALSE))</f>
      </c>
      <c r="C87" s="15">
        <f t="shared" si="10"/>
      </c>
      <c r="D87" s="104">
        <f>IF(Accueil!G107="X",Accueil!A107,"")</f>
      </c>
      <c r="E87" s="1">
        <f>IF($D87="","",VLOOKUP($D87,Régional!$A$1:$Y$72,16,FALSE))</f>
      </c>
      <c r="F87" s="1">
        <f>IF($D87="","",VLOOKUP($D87,Régional!$A$1:$Y$72,13,FALSE))</f>
      </c>
      <c r="G87" s="17"/>
      <c r="H87" s="17"/>
      <c r="I87" s="17"/>
      <c r="J87" s="17"/>
      <c r="K87" s="17"/>
      <c r="L87" s="17"/>
      <c r="M87" s="2">
        <f t="shared" si="11"/>
        <v>0</v>
      </c>
      <c r="N87" s="3">
        <f t="shared" si="12"/>
        <v>0</v>
      </c>
      <c r="O87" s="6">
        <f t="shared" si="13"/>
        <v>0</v>
      </c>
      <c r="P87" s="70"/>
      <c r="Q87">
        <f t="shared" si="14"/>
      </c>
    </row>
    <row r="88" spans="1:17" ht="12.75">
      <c r="A88" s="1">
        <f>IF($D88="","",VLOOKUP($D88,Accueil!$A$1:$Y$61,5,FALSE))</f>
      </c>
      <c r="B88" s="15">
        <f>IF($D88="","",VLOOKUP($D88,Régional!$A$1:$Y$72,7,FALSE))</f>
      </c>
      <c r="C88" s="15">
        <f t="shared" si="10"/>
      </c>
      <c r="D88" s="104">
        <f>IF(Accueil!G108="X",Accueil!A108,"")</f>
      </c>
      <c r="E88" s="1">
        <f>IF($D88="","",VLOOKUP($D88,Régional!$A$1:$Y$72,16,FALSE))</f>
      </c>
      <c r="F88" s="1">
        <f>IF($D88="","",VLOOKUP($D88,Régional!$A$1:$Y$72,13,FALSE))</f>
      </c>
      <c r="G88" s="17"/>
      <c r="H88" s="17"/>
      <c r="I88" s="17"/>
      <c r="J88" s="17"/>
      <c r="K88" s="17"/>
      <c r="L88" s="17"/>
      <c r="M88" s="2">
        <f t="shared" si="11"/>
        <v>0</v>
      </c>
      <c r="N88" s="3">
        <f t="shared" si="12"/>
        <v>0</v>
      </c>
      <c r="O88" s="6">
        <f t="shared" si="13"/>
        <v>0</v>
      </c>
      <c r="P88" s="70"/>
      <c r="Q88">
        <f t="shared" si="14"/>
      </c>
    </row>
    <row r="89" spans="1:17" ht="12.75">
      <c r="A89" s="1">
        <f>IF($D89="","",VLOOKUP($D89,Accueil!$A$1:$Y$61,5,FALSE))</f>
      </c>
      <c r="B89" s="15">
        <f>IF($D89="","",VLOOKUP($D89,Régional!$A$1:$Y$72,7,FALSE))</f>
      </c>
      <c r="C89" s="15">
        <f t="shared" si="10"/>
      </c>
      <c r="D89" s="104">
        <f>IF(Accueil!G109="X",Accueil!A109,"")</f>
      </c>
      <c r="E89" s="1">
        <f>IF($D89="","",VLOOKUP($D89,Régional!$A$1:$Y$72,16,FALSE))</f>
      </c>
      <c r="F89" s="1">
        <f>IF($D89="","",VLOOKUP($D89,Régional!$A$1:$Y$72,13,FALSE))</f>
      </c>
      <c r="G89" s="17"/>
      <c r="H89" s="17"/>
      <c r="I89" s="17"/>
      <c r="J89" s="17"/>
      <c r="K89" s="17"/>
      <c r="L89" s="17"/>
      <c r="M89" s="2">
        <f t="shared" si="11"/>
        <v>0</v>
      </c>
      <c r="N89" s="3">
        <f t="shared" si="12"/>
        <v>0</v>
      </c>
      <c r="O89" s="6">
        <f t="shared" si="13"/>
        <v>0</v>
      </c>
      <c r="P89" s="70"/>
      <c r="Q89">
        <f t="shared" si="14"/>
      </c>
    </row>
    <row r="90" spans="1:17" ht="12.75">
      <c r="A90" s="1">
        <f>IF($D90="","",VLOOKUP($D90,Accueil!$A$1:$Y$61,5,FALSE))</f>
      </c>
      <c r="B90" s="15">
        <f>IF($D90="","",VLOOKUP($D90,Régional!$A$1:$Y$72,7,FALSE))</f>
      </c>
      <c r="C90" s="15">
        <f t="shared" si="10"/>
      </c>
      <c r="D90" s="104">
        <f>IF(Accueil!G110="X",Accueil!A110,"")</f>
      </c>
      <c r="E90" s="1">
        <f>IF($D90="","",VLOOKUP($D90,Régional!$A$1:$Y$72,16,FALSE))</f>
      </c>
      <c r="F90" s="1">
        <f>IF($D90="","",VLOOKUP($D90,Régional!$A$1:$Y$72,13,FALSE))</f>
      </c>
      <c r="G90" s="17"/>
      <c r="H90" s="17"/>
      <c r="I90" s="17"/>
      <c r="J90" s="17"/>
      <c r="K90" s="17"/>
      <c r="L90" s="17"/>
      <c r="M90" s="2">
        <f t="shared" si="11"/>
        <v>0</v>
      </c>
      <c r="N90" s="3">
        <f t="shared" si="12"/>
        <v>0</v>
      </c>
      <c r="O90" s="6">
        <f t="shared" si="13"/>
        <v>0</v>
      </c>
      <c r="P90" s="70"/>
      <c r="Q90">
        <f t="shared" si="14"/>
      </c>
    </row>
    <row r="91" spans="1:17" ht="12.75">
      <c r="A91" s="1">
        <f>IF($D91="","",VLOOKUP($D91,Accueil!$A$1:$Y$61,5,FALSE))</f>
      </c>
      <c r="B91" s="15">
        <f>IF($D91="","",VLOOKUP($D91,Régional!$A$1:$Y$72,7,FALSE))</f>
      </c>
      <c r="C91" s="15">
        <f t="shared" si="10"/>
      </c>
      <c r="D91" s="104">
        <f>IF(Accueil!G111="X",Accueil!A111,"")</f>
      </c>
      <c r="E91" s="1">
        <f>IF($D91="","",VLOOKUP($D91,Régional!$A$1:$Y$72,16,FALSE))</f>
      </c>
      <c r="F91" s="1">
        <f>IF($D91="","",VLOOKUP($D91,Régional!$A$1:$Y$72,13,FALSE))</f>
      </c>
      <c r="G91" s="17"/>
      <c r="H91" s="17"/>
      <c r="I91" s="17"/>
      <c r="J91" s="17"/>
      <c r="K91" s="17"/>
      <c r="L91" s="17"/>
      <c r="M91" s="2">
        <f t="shared" si="11"/>
        <v>0</v>
      </c>
      <c r="N91" s="3">
        <f t="shared" si="12"/>
        <v>0</v>
      </c>
      <c r="O91" s="6">
        <f t="shared" si="13"/>
        <v>0</v>
      </c>
      <c r="P91" s="70"/>
      <c r="Q91">
        <f t="shared" si="14"/>
      </c>
    </row>
    <row r="92" spans="1:17" ht="12.75">
      <c r="A92" s="1">
        <f>IF($D92="","",VLOOKUP($D92,Accueil!$A$1:$Y$61,5,FALSE))</f>
      </c>
      <c r="B92" s="15">
        <f>IF($D92="","",VLOOKUP($D92,Régional!$A$1:$Y$72,7,FALSE))</f>
      </c>
      <c r="C92" s="15">
        <f t="shared" si="10"/>
      </c>
      <c r="D92" s="104">
        <f>IF(Accueil!G112="X",Accueil!A112,"")</f>
      </c>
      <c r="E92" s="1">
        <f>IF($D92="","",VLOOKUP($D92,Régional!$A$1:$Y$72,16,FALSE))</f>
      </c>
      <c r="F92" s="1">
        <f>IF($D92="","",VLOOKUP($D92,Régional!$A$1:$Y$72,13,FALSE))</f>
      </c>
      <c r="G92" s="17"/>
      <c r="H92" s="17"/>
      <c r="I92" s="17"/>
      <c r="J92" s="17"/>
      <c r="K92" s="17"/>
      <c r="L92" s="17"/>
      <c r="M92" s="2">
        <f t="shared" si="11"/>
        <v>0</v>
      </c>
      <c r="N92" s="3">
        <f t="shared" si="12"/>
        <v>0</v>
      </c>
      <c r="O92" s="6">
        <f t="shared" si="13"/>
        <v>0</v>
      </c>
      <c r="P92" s="70"/>
      <c r="Q92">
        <f t="shared" si="14"/>
      </c>
    </row>
    <row r="93" spans="1:17" ht="12.75">
      <c r="A93" s="1">
        <f>IF($D93="","",VLOOKUP($D93,Accueil!$A$1:$Y$61,5,FALSE))</f>
      </c>
      <c r="B93" s="15">
        <f>IF($D93="","",VLOOKUP($D93,Régional!$A$1:$Y$72,7,FALSE))</f>
      </c>
      <c r="C93" s="15">
        <f t="shared" si="10"/>
      </c>
      <c r="D93" s="104">
        <f>IF(Accueil!G113="X",Accueil!A113,"")</f>
      </c>
      <c r="E93" s="1">
        <f>IF($D93="","",VLOOKUP($D93,Régional!$A$1:$Y$72,16,FALSE))</f>
      </c>
      <c r="F93" s="1">
        <f>IF($D93="","",VLOOKUP($D93,Régional!$A$1:$Y$72,13,FALSE))</f>
      </c>
      <c r="G93" s="17"/>
      <c r="H93" s="17"/>
      <c r="I93" s="17"/>
      <c r="J93" s="17"/>
      <c r="K93" s="17"/>
      <c r="L93" s="17"/>
      <c r="M93" s="2">
        <f t="shared" si="11"/>
        <v>0</v>
      </c>
      <c r="N93" s="3">
        <f t="shared" si="12"/>
        <v>0</v>
      </c>
      <c r="O93" s="6">
        <f t="shared" si="13"/>
        <v>0</v>
      </c>
      <c r="P93" s="70"/>
      <c r="Q93">
        <f t="shared" si="14"/>
      </c>
    </row>
    <row r="94" spans="1:17" ht="12.75">
      <c r="A94" s="1">
        <f>IF($D94="","",VLOOKUP($D94,Accueil!$A$1:$Y$61,5,FALSE))</f>
      </c>
      <c r="B94" s="15">
        <f>IF($D94="","",VLOOKUP($D94,Régional!$A$1:$Y$72,7,FALSE))</f>
      </c>
      <c r="C94" s="15">
        <f t="shared" si="10"/>
      </c>
      <c r="D94" s="104">
        <f>IF(Accueil!G114="X",Accueil!A114,"")</f>
      </c>
      <c r="E94" s="1">
        <f>IF($D94="","",VLOOKUP($D94,Régional!$A$1:$Y$72,16,FALSE))</f>
      </c>
      <c r="F94" s="1">
        <f>IF($D94="","",VLOOKUP($D94,Régional!$A$1:$Y$72,13,FALSE))</f>
      </c>
      <c r="G94" s="17"/>
      <c r="H94" s="17"/>
      <c r="I94" s="17"/>
      <c r="J94" s="17"/>
      <c r="K94" s="17"/>
      <c r="L94" s="17"/>
      <c r="M94" s="2">
        <f t="shared" si="11"/>
        <v>0</v>
      </c>
      <c r="N94" s="3">
        <f t="shared" si="12"/>
        <v>0</v>
      </c>
      <c r="O94" s="6">
        <f t="shared" si="13"/>
        <v>0</v>
      </c>
      <c r="P94" s="70"/>
      <c r="Q94">
        <f t="shared" si="14"/>
      </c>
    </row>
    <row r="95" spans="1:17" ht="12.75">
      <c r="A95" s="1">
        <f>IF($D95="","",VLOOKUP($D95,Accueil!$A$1:$Y$61,5,FALSE))</f>
      </c>
      <c r="B95" s="15">
        <f>IF($D95="","",VLOOKUP($D95,Régional!$A$1:$Y$72,7,FALSE))</f>
      </c>
      <c r="C95" s="15">
        <f t="shared" si="10"/>
      </c>
      <c r="D95" s="104">
        <f>IF(Accueil!G115="X",Accueil!A115,"")</f>
      </c>
      <c r="E95" s="1">
        <f>IF($D95="","",VLOOKUP($D95,Régional!$A$1:$Y$72,16,FALSE))</f>
      </c>
      <c r="F95" s="1">
        <f>IF($D95="","",VLOOKUP($D95,Régional!$A$1:$Y$72,13,FALSE))</f>
      </c>
      <c r="G95" s="17"/>
      <c r="H95" s="17"/>
      <c r="I95" s="17"/>
      <c r="J95" s="17"/>
      <c r="K95" s="17"/>
      <c r="L95" s="17"/>
      <c r="M95" s="2">
        <f t="shared" si="11"/>
        <v>0</v>
      </c>
      <c r="N95" s="3">
        <f t="shared" si="12"/>
        <v>0</v>
      </c>
      <c r="O95" s="6">
        <f t="shared" si="13"/>
        <v>0</v>
      </c>
      <c r="P95" s="70"/>
      <c r="Q95">
        <f t="shared" si="14"/>
      </c>
    </row>
    <row r="96" spans="1:17" ht="12.75">
      <c r="A96" s="1">
        <f>IF($D96="","",VLOOKUP($D96,Accueil!$A$1:$Y$61,5,FALSE))</f>
      </c>
      <c r="B96" s="15">
        <f>IF($D96="","",VLOOKUP($D96,Régional!$A$1:$Y$72,7,FALSE))</f>
      </c>
      <c r="C96" s="15">
        <f t="shared" si="10"/>
      </c>
      <c r="D96" s="104">
        <f>IF(Accueil!G116="X",Accueil!A116,"")</f>
      </c>
      <c r="E96" s="1">
        <f>IF($D96="","",VLOOKUP($D96,Régional!$A$1:$Y$72,16,FALSE))</f>
      </c>
      <c r="F96" s="1">
        <f>IF($D96="","",VLOOKUP($D96,Régional!$A$1:$Y$72,13,FALSE))</f>
      </c>
      <c r="G96" s="17"/>
      <c r="H96" s="17"/>
      <c r="I96" s="17"/>
      <c r="J96" s="17"/>
      <c r="K96" s="17"/>
      <c r="L96" s="17"/>
      <c r="M96" s="2">
        <f t="shared" si="11"/>
        <v>0</v>
      </c>
      <c r="N96" s="3">
        <f t="shared" si="12"/>
        <v>0</v>
      </c>
      <c r="O96" s="6">
        <f t="shared" si="13"/>
        <v>0</v>
      </c>
      <c r="P96" s="70"/>
      <c r="Q96">
        <f t="shared" si="14"/>
      </c>
    </row>
    <row r="97" spans="1:17" ht="12.75">
      <c r="A97" s="1">
        <f>IF($D97="","",VLOOKUP($D97,Accueil!$A$1:$Y$61,5,FALSE))</f>
      </c>
      <c r="B97" s="15">
        <f>IF($D97="","",VLOOKUP($D97,Régional!$A$1:$Y$72,7,FALSE))</f>
      </c>
      <c r="C97" s="15">
        <f t="shared" si="10"/>
      </c>
      <c r="D97" s="104">
        <f>IF(Accueil!G117="X",Accueil!A117,"")</f>
      </c>
      <c r="E97" s="1">
        <f>IF($D97="","",VLOOKUP($D97,Régional!$A$1:$Y$72,16,FALSE))</f>
      </c>
      <c r="F97" s="1">
        <f>IF($D97="","",VLOOKUP($D97,Régional!$A$1:$Y$72,13,FALSE))</f>
      </c>
      <c r="G97" s="17"/>
      <c r="H97" s="17"/>
      <c r="I97" s="17"/>
      <c r="J97" s="17"/>
      <c r="K97" s="17"/>
      <c r="L97" s="17"/>
      <c r="M97" s="2">
        <f t="shared" si="11"/>
        <v>0</v>
      </c>
      <c r="N97" s="3">
        <f t="shared" si="12"/>
        <v>0</v>
      </c>
      <c r="O97" s="6">
        <f t="shared" si="13"/>
        <v>0</v>
      </c>
      <c r="P97" s="70"/>
      <c r="Q97">
        <f t="shared" si="14"/>
      </c>
    </row>
    <row r="98" spans="1:17" ht="12.75">
      <c r="A98" s="1">
        <f>IF($D98="","",VLOOKUP($D98,Accueil!$A$1:$Y$61,5,FALSE))</f>
      </c>
      <c r="B98" s="15">
        <f>IF($D98="","",VLOOKUP($D98,Régional!$A$1:$Y$72,7,FALSE))</f>
      </c>
      <c r="C98" s="15">
        <f t="shared" si="10"/>
      </c>
      <c r="D98" s="104">
        <f>IF(Accueil!G118="X",Accueil!A118,"")</f>
      </c>
      <c r="E98" s="1">
        <f>IF($D98="","",VLOOKUP($D98,Régional!$A$1:$Y$72,16,FALSE))</f>
      </c>
      <c r="F98" s="1">
        <f>IF($D98="","",VLOOKUP($D98,Régional!$A$1:$Y$72,13,FALSE))</f>
      </c>
      <c r="G98" s="17"/>
      <c r="H98" s="17"/>
      <c r="I98" s="17"/>
      <c r="J98" s="17"/>
      <c r="K98" s="17"/>
      <c r="L98" s="17"/>
      <c r="M98" s="2">
        <f t="shared" si="11"/>
        <v>0</v>
      </c>
      <c r="N98" s="3">
        <f t="shared" si="12"/>
        <v>0</v>
      </c>
      <c r="O98" s="6">
        <f t="shared" si="13"/>
        <v>0</v>
      </c>
      <c r="P98" s="70"/>
      <c r="Q98">
        <f t="shared" si="14"/>
      </c>
    </row>
    <row r="99" spans="1:17" ht="12.75">
      <c r="A99" s="1">
        <f>IF($D99="","",VLOOKUP($D99,Accueil!$A$1:$Y$61,5,FALSE))</f>
      </c>
      <c r="B99" s="15">
        <f>IF($D99="","",VLOOKUP($D99,Régional!$A$1:$Y$72,7,FALSE))</f>
      </c>
      <c r="C99" s="15">
        <f t="shared" si="10"/>
      </c>
      <c r="D99" s="104">
        <f>IF(Accueil!G119="X",Accueil!A119,"")</f>
      </c>
      <c r="E99" s="1">
        <f>IF($D99="","",VLOOKUP($D99,Régional!$A$1:$Y$72,16,FALSE))</f>
      </c>
      <c r="F99" s="1">
        <f>IF($D99="","",VLOOKUP($D99,Régional!$A$1:$Y$72,13,FALSE))</f>
      </c>
      <c r="G99" s="17"/>
      <c r="H99" s="17"/>
      <c r="I99" s="17"/>
      <c r="J99" s="17"/>
      <c r="K99" s="17"/>
      <c r="L99" s="17"/>
      <c r="M99" s="2">
        <f t="shared" si="11"/>
        <v>0</v>
      </c>
      <c r="N99" s="3">
        <f t="shared" si="12"/>
        <v>0</v>
      </c>
      <c r="O99" s="6">
        <f t="shared" si="13"/>
        <v>0</v>
      </c>
      <c r="P99" s="70"/>
      <c r="Q99">
        <f t="shared" si="14"/>
      </c>
    </row>
    <row r="100" spans="1:17" ht="12.75">
      <c r="A100" s="1">
        <f>IF($D100="","",VLOOKUP($D100,Accueil!$A$1:$Y$61,5,FALSE))</f>
      </c>
      <c r="B100" s="15">
        <f>IF($D100="","",VLOOKUP($D100,Régional!$A$1:$Y$72,7,FALSE))</f>
      </c>
      <c r="C100" s="15">
        <f t="shared" si="10"/>
      </c>
      <c r="D100" s="104">
        <f>IF(Accueil!G120="X",Accueil!A120,"")</f>
      </c>
      <c r="E100" s="1">
        <f>IF($D100="","",VLOOKUP($D100,Régional!$A$1:$Y$72,16,FALSE))</f>
      </c>
      <c r="F100" s="1">
        <f>IF($D100="","",VLOOKUP($D100,Régional!$A$1:$Y$72,13,FALSE))</f>
      </c>
      <c r="G100" s="17"/>
      <c r="H100" s="17"/>
      <c r="I100" s="17"/>
      <c r="J100" s="17"/>
      <c r="K100" s="17"/>
      <c r="L100" s="17"/>
      <c r="M100" s="2">
        <f t="shared" si="11"/>
        <v>0</v>
      </c>
      <c r="N100" s="3">
        <f t="shared" si="12"/>
        <v>0</v>
      </c>
      <c r="O100" s="6">
        <f t="shared" si="13"/>
        <v>0</v>
      </c>
      <c r="P100" s="70"/>
      <c r="Q100">
        <f t="shared" si="14"/>
      </c>
    </row>
    <row r="101" spans="1:17" ht="12.75">
      <c r="A101" s="1">
        <f>IF($D101="","",VLOOKUP($D101,Accueil!$A$1:$Y$61,5,FALSE))</f>
      </c>
      <c r="B101" s="15">
        <f>IF($D101="","",VLOOKUP($D101,Régional!$A$1:$Y$72,7,FALSE))</f>
      </c>
      <c r="C101" s="15">
        <f>CONCATENATE(A101,B101)</f>
      </c>
      <c r="D101" s="104">
        <f>IF(Accueil!G121="X",Accueil!A121,"")</f>
      </c>
      <c r="E101" s="1">
        <f>IF($D101="","",VLOOKUP($D101,Régional!$A$1:$Y$72,16,FALSE))</f>
      </c>
      <c r="F101" s="1">
        <f>IF($D101="","",VLOOKUP($D101,Régional!$A$1:$Y$72,13,FALSE))</f>
      </c>
      <c r="G101" s="17"/>
      <c r="H101" s="17"/>
      <c r="I101" s="17"/>
      <c r="J101" s="17"/>
      <c r="K101" s="17"/>
      <c r="L101" s="17"/>
      <c r="M101" s="2">
        <f>COUNTA(G101:L101)</f>
        <v>0</v>
      </c>
      <c r="N101" s="3">
        <f t="shared" si="12"/>
        <v>0</v>
      </c>
      <c r="O101" s="6">
        <f>IF(M101=0,0,N101/M101)</f>
        <v>0</v>
      </c>
      <c r="P101" s="70"/>
      <c r="Q101">
        <f t="shared" si="14"/>
      </c>
    </row>
    <row r="102" spans="1:17" ht="12.75">
      <c r="A102" s="1">
        <f>IF($D102="","",VLOOKUP($D102,Accueil!$A$1:$Y$61,5,FALSE))</f>
      </c>
      <c r="B102" s="15">
        <f>IF($D102="","",VLOOKUP($D102,Régional!$A$1:$Y$72,7,FALSE))</f>
      </c>
      <c r="C102" s="15">
        <f>CONCATENATE(A102,B102)</f>
      </c>
      <c r="D102" s="104">
        <f>IF(Accueil!G122="X",Accueil!A122,"")</f>
      </c>
      <c r="E102" s="1">
        <f>IF($D102="","",VLOOKUP($D102,Régional!$A$1:$Y$72,16,FALSE))</f>
      </c>
      <c r="F102" s="1">
        <f>IF($D102="","",VLOOKUP($D102,Régional!$A$1:$Y$72,13,FALSE))</f>
      </c>
      <c r="G102" s="17"/>
      <c r="H102" s="17"/>
      <c r="I102" s="17"/>
      <c r="J102" s="17"/>
      <c r="K102" s="17"/>
      <c r="L102" s="17"/>
      <c r="M102" s="2">
        <f>COUNTA(G102:L102)</f>
        <v>0</v>
      </c>
      <c r="N102" s="3">
        <f t="shared" si="12"/>
        <v>0</v>
      </c>
      <c r="O102" s="6">
        <f>IF(M102=0,0,N102/M102)</f>
        <v>0</v>
      </c>
      <c r="P102" s="70"/>
      <c r="Q102">
        <f t="shared" si="14"/>
      </c>
    </row>
    <row r="103" spans="1:17" ht="12.75">
      <c r="A103" s="1">
        <f>IF($D103="","",VLOOKUP($D103,Accueil!$A$1:$Y$61,5,FALSE))</f>
      </c>
      <c r="B103" s="15">
        <f>IF($D103="","",VLOOKUP($D103,Régional!$A$1:$Y$72,7,FALSE))</f>
      </c>
      <c r="C103" s="15">
        <f>CONCATENATE(A103,B103)</f>
      </c>
      <c r="D103" s="104">
        <f>IF(Accueil!G123="X",Accueil!A123,"")</f>
      </c>
      <c r="E103" s="1">
        <f>IF($D103="","",VLOOKUP($D103,Régional!$A$1:$Y$72,16,FALSE))</f>
      </c>
      <c r="F103" s="1">
        <f>IF($D103="","",VLOOKUP($D103,Régional!$A$1:$Y$72,13,FALSE))</f>
      </c>
      <c r="G103" s="17"/>
      <c r="H103" s="17"/>
      <c r="I103" s="17"/>
      <c r="J103" s="17"/>
      <c r="K103" s="17"/>
      <c r="L103" s="17"/>
      <c r="M103" s="2">
        <f>COUNTA(G103:L103)</f>
        <v>0</v>
      </c>
      <c r="N103" s="3">
        <f t="shared" si="12"/>
        <v>0</v>
      </c>
      <c r="O103" s="6">
        <f>IF(M103=0,0,N103/M103)</f>
        <v>0</v>
      </c>
      <c r="P103" s="70"/>
      <c r="Q103">
        <f t="shared" si="14"/>
      </c>
    </row>
    <row r="104" spans="1:17" ht="12.75">
      <c r="A104" s="1">
        <f>IF($D104="","",VLOOKUP($D104,Accueil!$A$1:$Y$61,5,FALSE))</f>
      </c>
      <c r="B104" s="15">
        <f>IF($D104="","",VLOOKUP($D104,Régional!$A$1:$Y$72,7,FALSE))</f>
      </c>
      <c r="C104" s="15">
        <f>CONCATENATE(A104,B104)</f>
      </c>
      <c r="D104" s="104">
        <f>IF(Accueil!G124="X",Accueil!A124,"")</f>
      </c>
      <c r="E104" s="1">
        <f>IF($D104="","",VLOOKUP($D104,Régional!$A$1:$Y$72,16,FALSE))</f>
      </c>
      <c r="F104" s="1">
        <f>IF($D104="","",VLOOKUP($D104,Régional!$A$1:$Y$72,13,FALSE))</f>
      </c>
      <c r="G104" s="17"/>
      <c r="H104" s="17"/>
      <c r="I104" s="17"/>
      <c r="J104" s="17"/>
      <c r="K104" s="17"/>
      <c r="L104" s="17"/>
      <c r="M104" s="2">
        <f>COUNTA(G104:L104)</f>
        <v>0</v>
      </c>
      <c r="N104" s="3">
        <f t="shared" si="12"/>
        <v>0</v>
      </c>
      <c r="O104" s="6">
        <f>IF(M104=0,0,N104/M104)</f>
        <v>0</v>
      </c>
      <c r="P104" s="70"/>
      <c r="Q104">
        <f t="shared" si="14"/>
      </c>
    </row>
  </sheetData>
  <sheetProtection sheet="1" objects="1" scenarios="1"/>
  <mergeCells count="2">
    <mergeCell ref="A1:O1"/>
    <mergeCell ref="A2:O2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Q104"/>
  <sheetViews>
    <sheetView zoomScale="70" zoomScaleNormal="70" zoomScalePageLayoutView="0" workbookViewId="0" topLeftCell="A1">
      <selection activeCell="F5" sqref="F5:F37"/>
    </sheetView>
  </sheetViews>
  <sheetFormatPr defaultColWidth="11.421875" defaultRowHeight="12.75"/>
  <cols>
    <col min="1" max="1" width="9.00390625" style="0" bestFit="1" customWidth="1"/>
    <col min="2" max="2" width="5.421875" style="0" bestFit="1" customWidth="1"/>
    <col min="3" max="3" width="5.421875" style="0" customWidth="1"/>
    <col min="4" max="4" width="10.00390625" style="0" bestFit="1" customWidth="1"/>
    <col min="5" max="5" width="32.57421875" style="0" customWidth="1"/>
    <col min="6" max="6" width="26.8515625" style="0" bestFit="1" customWidth="1"/>
    <col min="7" max="12" width="7.00390625" style="0" customWidth="1"/>
    <col min="13" max="13" width="8.28125" style="0" customWidth="1"/>
    <col min="14" max="14" width="9.140625" style="0" customWidth="1"/>
    <col min="15" max="16" width="8.7109375" style="0" customWidth="1"/>
    <col min="17" max="17" width="0" style="0" hidden="1" customWidth="1"/>
  </cols>
  <sheetData>
    <row r="1" spans="1:16" ht="33.75">
      <c r="A1" s="171" t="s">
        <v>123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4"/>
    </row>
    <row r="2" spans="1:16" ht="33.75">
      <c r="A2" s="171" t="str">
        <f>CONCATENATE(Accueil!C5," - ",Accueil!B5)</f>
        <v>FLERS - Le 22 octobre 2017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4"/>
    </row>
    <row r="3" spans="4:16" ht="25.5" customHeight="1">
      <c r="D3" s="4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>
      <c r="A4" s="53" t="s">
        <v>47</v>
      </c>
      <c r="B4" s="53" t="s">
        <v>48</v>
      </c>
      <c r="C4" s="52"/>
      <c r="D4" s="51" t="s">
        <v>11</v>
      </c>
      <c r="E4" s="51" t="s">
        <v>0</v>
      </c>
      <c r="F4" s="51" t="s">
        <v>56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2" t="s">
        <v>75</v>
      </c>
    </row>
    <row r="5" spans="1:17" ht="12.75">
      <c r="A5" s="1" t="str">
        <f>IF($D5="","",VLOOKUP($D5,Accueil!$A$1:$Y$125,5,FALSE))</f>
        <v>JU</v>
      </c>
      <c r="B5" s="15" t="str">
        <f>IF($D5="","",VLOOKUP($D5,Régional!$A$1:$Y$72,7,FALSE))</f>
        <v>H</v>
      </c>
      <c r="C5" s="15" t="str">
        <f aca="true" t="shared" si="0" ref="C5:C36">CONCATENATE(A5,B5)</f>
        <v>JUH</v>
      </c>
      <c r="D5" s="104" t="str">
        <f>IF(Accueil!H63="X",Accueil!A63,"")</f>
        <v>18 113439</v>
      </c>
      <c r="E5" s="1" t="str">
        <f>IF($D5="","",VLOOKUP($D5,Régional!$A$1:$Y$72,16,FALSE))</f>
        <v>ECOLE DE BOWLING D'ARGENTAN</v>
      </c>
      <c r="F5" s="1" t="str">
        <f>IF($D5="","",VLOOKUP($D5,Régional!$A$1:$Y$72,13,FALSE))</f>
        <v>AMARE Tanguy</v>
      </c>
      <c r="G5" s="17">
        <v>118</v>
      </c>
      <c r="H5" s="17">
        <v>138</v>
      </c>
      <c r="I5" s="17">
        <v>103</v>
      </c>
      <c r="J5" s="17">
        <v>129</v>
      </c>
      <c r="K5" s="17">
        <v>166</v>
      </c>
      <c r="L5" s="17">
        <v>120</v>
      </c>
      <c r="M5" s="2">
        <f aca="true" t="shared" si="1" ref="M5:M36">COUNTA(G5:L5)</f>
        <v>6</v>
      </c>
      <c r="N5" s="3">
        <f aca="true" t="shared" si="2" ref="N5:N36">SUM(G5:L5)</f>
        <v>774</v>
      </c>
      <c r="O5" s="6">
        <f aca="true" t="shared" si="3" ref="O5:O36">IF(M5=0,0,N5/M5)</f>
        <v>129</v>
      </c>
      <c r="P5" s="70">
        <v>30</v>
      </c>
      <c r="Q5" t="str">
        <f aca="true" t="shared" si="4" ref="Q5:Q36">IF(D5="","","X")</f>
        <v>X</v>
      </c>
    </row>
    <row r="6" spans="1:17" ht="12.75" customHeight="1">
      <c r="A6" s="1" t="str">
        <f>IF($D6="","",VLOOKUP($D6,Accueil!$A$1:$Y$125,5,FALSE))</f>
        <v>JU</v>
      </c>
      <c r="B6" s="15" t="str">
        <f>IF($D6="","",VLOOKUP($D6,Régional!$A$1:$Y$72,7,FALSE))</f>
        <v>H</v>
      </c>
      <c r="C6" s="15" t="str">
        <f t="shared" si="0"/>
        <v>JUH</v>
      </c>
      <c r="D6" s="104" t="str">
        <f>IF(Accueil!H31="X",Accueil!A31,"")</f>
        <v>17 112917</v>
      </c>
      <c r="E6" s="1" t="str">
        <f>IF($D6="","",VLOOKUP($D6,Régional!$A$1:$Y$72,16,FALSE))</f>
        <v>FLERS BOWLING IMPACT</v>
      </c>
      <c r="F6" s="1" t="str">
        <f>IF($D6="","",VLOOKUP($D6,Régional!$A$1:$Y$72,13,FALSE))</f>
        <v>BAKER Harry</v>
      </c>
      <c r="G6" s="17">
        <v>161</v>
      </c>
      <c r="H6" s="17">
        <v>158</v>
      </c>
      <c r="I6" s="17">
        <v>133</v>
      </c>
      <c r="J6" s="17">
        <v>172</v>
      </c>
      <c r="K6" s="17">
        <v>150</v>
      </c>
      <c r="L6" s="17">
        <v>188</v>
      </c>
      <c r="M6" s="2">
        <f t="shared" si="1"/>
        <v>6</v>
      </c>
      <c r="N6" s="3">
        <f t="shared" si="2"/>
        <v>962</v>
      </c>
      <c r="O6" s="6">
        <f t="shared" si="3"/>
        <v>160.33333333333334</v>
      </c>
      <c r="P6" s="70">
        <v>42</v>
      </c>
      <c r="Q6" t="str">
        <f t="shared" si="4"/>
        <v>X</v>
      </c>
    </row>
    <row r="7" spans="1:17" ht="12.75">
      <c r="A7" s="1" t="str">
        <f>IF($D7="","",VLOOKUP($D7,Accueil!$A$1:$Y$125,5,FALSE))</f>
        <v>JU</v>
      </c>
      <c r="B7" s="15" t="str">
        <f>IF($D7="","",VLOOKUP($D7,Régional!$A$1:$Y$72,7,FALSE))</f>
        <v>H</v>
      </c>
      <c r="C7" s="15" t="str">
        <f t="shared" si="0"/>
        <v>JUH</v>
      </c>
      <c r="D7" s="104" t="str">
        <f>IF(Accueil!H27="X",Accueil!A27,"")</f>
        <v>10 99570</v>
      </c>
      <c r="E7" s="1" t="str">
        <f>IF($D7="","",VLOOKUP($D7,Régional!$A$1:$Y$72,16,FALSE))</f>
        <v>FLERS BOWLING IMPACT</v>
      </c>
      <c r="F7" s="1" t="str">
        <f>IF($D7="","",VLOOKUP($D7,Régional!$A$1:$Y$72,13,FALSE))</f>
        <v>BOURDON Enzo</v>
      </c>
      <c r="G7" s="17">
        <v>235</v>
      </c>
      <c r="H7" s="17">
        <v>224</v>
      </c>
      <c r="I7" s="17">
        <v>248</v>
      </c>
      <c r="J7" s="17">
        <v>215</v>
      </c>
      <c r="K7" s="17">
        <v>267</v>
      </c>
      <c r="L7" s="17">
        <v>224</v>
      </c>
      <c r="M7" s="2">
        <f t="shared" si="1"/>
        <v>6</v>
      </c>
      <c r="N7" s="3">
        <f t="shared" si="2"/>
        <v>1413</v>
      </c>
      <c r="O7" s="6">
        <f t="shared" si="3"/>
        <v>235.5</v>
      </c>
      <c r="P7" s="70">
        <v>80</v>
      </c>
      <c r="Q7" t="str">
        <f t="shared" si="4"/>
        <v>X</v>
      </c>
    </row>
    <row r="8" spans="1:17" ht="12.75">
      <c r="A8" s="1" t="str">
        <f>IF($D8="","",VLOOKUP($D8,Accueil!$A$1:$Y$125,5,FALSE))</f>
        <v>JU</v>
      </c>
      <c r="B8" s="15" t="str">
        <f>IF($D8="","",VLOOKUP($D8,Régional!$A$1:$Y$72,7,FALSE))</f>
        <v>F</v>
      </c>
      <c r="C8" s="15" t="str">
        <f t="shared" si="0"/>
        <v>JUF</v>
      </c>
      <c r="D8" s="104" t="str">
        <f>IF(Accueil!H36="X",Accueil!A36,"")</f>
        <v>12 104424</v>
      </c>
      <c r="E8" s="1" t="str">
        <f>IF($D8="","",VLOOKUP($D8,Régional!$A$1:$Y$72,16,FALSE))</f>
        <v>EAGLES BOWLING VIRE</v>
      </c>
      <c r="F8" s="1" t="str">
        <f>IF($D8="","",VLOOKUP($D8,Régional!$A$1:$Y$72,13,FALSE))</f>
        <v>BUSNOULT Célia</v>
      </c>
      <c r="G8" s="17">
        <v>178</v>
      </c>
      <c r="H8" s="17">
        <v>171</v>
      </c>
      <c r="I8" s="17">
        <v>176</v>
      </c>
      <c r="J8" s="17">
        <v>153</v>
      </c>
      <c r="K8" s="17">
        <v>148</v>
      </c>
      <c r="L8" s="17">
        <v>138</v>
      </c>
      <c r="M8" s="2">
        <f t="shared" si="1"/>
        <v>6</v>
      </c>
      <c r="N8" s="3">
        <f t="shared" si="2"/>
        <v>964</v>
      </c>
      <c r="O8" s="6">
        <f t="shared" si="3"/>
        <v>160.66666666666666</v>
      </c>
      <c r="P8" s="70">
        <v>60</v>
      </c>
      <c r="Q8" t="str">
        <f t="shared" si="4"/>
        <v>X</v>
      </c>
    </row>
    <row r="9" spans="1:17" ht="12.75">
      <c r="A9" s="1" t="str">
        <f>IF($D9="","",VLOOKUP($D9,Accueil!$A$1:$Y$125,5,FALSE))</f>
        <v>PO</v>
      </c>
      <c r="B9" s="15" t="str">
        <f>IF($D9="","",VLOOKUP($D9,Régional!$A$1:$Y$72,7,FALSE))</f>
        <v>H</v>
      </c>
      <c r="C9" s="15" t="str">
        <f t="shared" si="0"/>
        <v>POH</v>
      </c>
      <c r="D9" s="104" t="str">
        <f>IF(Accueil!H38="X",Accueil!A38,"")</f>
        <v>16 109596</v>
      </c>
      <c r="E9" s="1" t="str">
        <f>IF($D9="","",VLOOKUP($D9,Régional!$A$1:$Y$72,16,FALSE))</f>
        <v>EAGLES BOWLING VIRE</v>
      </c>
      <c r="F9" s="1" t="str">
        <f>IF($D9="","",VLOOKUP($D9,Régional!$A$1:$Y$72,13,FALSE))</f>
        <v>CARU Gabin</v>
      </c>
      <c r="G9" s="17">
        <v>72</v>
      </c>
      <c r="H9" s="17">
        <v>62</v>
      </c>
      <c r="I9" s="17">
        <v>79</v>
      </c>
      <c r="J9" s="17">
        <v>81</v>
      </c>
      <c r="K9" s="17"/>
      <c r="L9" s="17"/>
      <c r="M9" s="2">
        <f t="shared" si="1"/>
        <v>4</v>
      </c>
      <c r="N9" s="3">
        <f t="shared" si="2"/>
        <v>294</v>
      </c>
      <c r="O9" s="6">
        <f t="shared" si="3"/>
        <v>73.5</v>
      </c>
      <c r="P9" s="70">
        <v>80</v>
      </c>
      <c r="Q9" t="str">
        <f t="shared" si="4"/>
        <v>X</v>
      </c>
    </row>
    <row r="10" spans="1:17" ht="12.75">
      <c r="A10" s="1" t="str">
        <f>IF($D10="","",VLOOKUP($D10,Accueil!$A$1:$Y$125,5,FALSE))</f>
        <v>CA</v>
      </c>
      <c r="B10" s="15" t="str">
        <f>IF($D10="","",VLOOKUP($D10,Régional!$A$1:$Y$72,7,FALSE))</f>
        <v>F</v>
      </c>
      <c r="C10" s="15" t="str">
        <f t="shared" si="0"/>
        <v>CAF</v>
      </c>
      <c r="D10" s="104" t="str">
        <f>IF(Accueil!H57="X",Accueil!A57,"")</f>
        <v>14 106475</v>
      </c>
      <c r="E10" s="1" t="str">
        <f>IF($D10="","",VLOOKUP($D10,Régional!$A$1:$Y$72,16,FALSE))</f>
        <v>ECOLE DE BOWLING DE SAINT LO</v>
      </c>
      <c r="F10" s="1" t="str">
        <f>IF($D10="","",VLOOKUP($D10,Régional!$A$1:$Y$72,13,FALSE))</f>
        <v>CULLERON Noémie</v>
      </c>
      <c r="G10" s="17">
        <v>86</v>
      </c>
      <c r="H10" s="17">
        <v>144</v>
      </c>
      <c r="I10" s="17">
        <v>123</v>
      </c>
      <c r="J10" s="17">
        <v>113</v>
      </c>
      <c r="K10" s="17">
        <v>138</v>
      </c>
      <c r="L10" s="17">
        <v>120</v>
      </c>
      <c r="M10" s="2">
        <f t="shared" si="1"/>
        <v>6</v>
      </c>
      <c r="N10" s="3">
        <f t="shared" si="2"/>
        <v>724</v>
      </c>
      <c r="O10" s="6">
        <f t="shared" si="3"/>
        <v>120.66666666666667</v>
      </c>
      <c r="P10" s="70">
        <v>50</v>
      </c>
      <c r="Q10" t="str">
        <f t="shared" si="4"/>
        <v>X</v>
      </c>
    </row>
    <row r="11" spans="1:17" ht="12.75">
      <c r="A11" s="1" t="str">
        <f>IF($D11="","",VLOOKUP($D11,Accueil!$A$1:$Y$125,5,FALSE))</f>
        <v>JU</v>
      </c>
      <c r="B11" s="15" t="str">
        <f>IF($D11="","",VLOOKUP($D11,Régional!$A$1:$Y$72,7,FALSE))</f>
        <v>F</v>
      </c>
      <c r="C11" s="15" t="str">
        <f t="shared" si="0"/>
        <v>JUF</v>
      </c>
      <c r="D11" s="104" t="str">
        <f>IF(Accueil!H26="X",Accueil!A26,"")</f>
        <v>10 99983</v>
      </c>
      <c r="E11" s="1" t="str">
        <f>IF($D11="","",VLOOKUP($D11,Régional!$A$1:$Y$72,16,FALSE))</f>
        <v>BOWLING CLUB CHERBOURG</v>
      </c>
      <c r="F11" s="1" t="str">
        <f>IF($D11="","",VLOOKUP($D11,Régional!$A$1:$Y$72,13,FALSE))</f>
        <v>DESPRES Amélie</v>
      </c>
      <c r="G11" s="17">
        <v>145</v>
      </c>
      <c r="H11" s="17">
        <v>129</v>
      </c>
      <c r="I11" s="17">
        <v>162</v>
      </c>
      <c r="J11" s="17">
        <v>162</v>
      </c>
      <c r="K11" s="17">
        <v>124</v>
      </c>
      <c r="L11" s="17">
        <v>157</v>
      </c>
      <c r="M11" s="2">
        <f t="shared" si="1"/>
        <v>6</v>
      </c>
      <c r="N11" s="3">
        <f t="shared" si="2"/>
        <v>879</v>
      </c>
      <c r="O11" s="6">
        <f t="shared" si="3"/>
        <v>146.5</v>
      </c>
      <c r="P11" s="70">
        <v>50</v>
      </c>
      <c r="Q11" t="str">
        <f t="shared" si="4"/>
        <v>X</v>
      </c>
    </row>
    <row r="12" spans="1:17" ht="12.75">
      <c r="A12" s="1" t="str">
        <f>IF($D12="","",VLOOKUP($D12,Accueil!$A$1:$Y$125,5,FALSE))</f>
        <v>CA</v>
      </c>
      <c r="B12" s="15" t="str">
        <f>IF($D12="","",VLOOKUP($D12,Régional!$A$1:$Y$72,7,FALSE))</f>
        <v>H</v>
      </c>
      <c r="C12" s="15" t="str">
        <f t="shared" si="0"/>
        <v>CAH</v>
      </c>
      <c r="D12" s="104" t="str">
        <f>IF(Accueil!H65="X",Accueil!A65,"")</f>
        <v>18 113921</v>
      </c>
      <c r="E12" s="1" t="str">
        <f>IF($D12="","",VLOOKUP($D12,Régional!$A$1:$Y$72,16,FALSE))</f>
        <v>ECOLE DE BOWLING DE CHERBOURG</v>
      </c>
      <c r="F12" s="1" t="str">
        <f>IF($D12="","",VLOOKUP($D12,Régional!$A$1:$Y$72,13,FALSE))</f>
        <v>DURIEZ Souleyman</v>
      </c>
      <c r="G12" s="17">
        <v>58</v>
      </c>
      <c r="H12" s="17">
        <v>70</v>
      </c>
      <c r="I12" s="17">
        <v>54</v>
      </c>
      <c r="J12" s="17">
        <v>80</v>
      </c>
      <c r="K12" s="17">
        <v>64</v>
      </c>
      <c r="L12" s="17">
        <v>60</v>
      </c>
      <c r="M12" s="2">
        <f t="shared" si="1"/>
        <v>6</v>
      </c>
      <c r="N12" s="3">
        <f t="shared" si="2"/>
        <v>386</v>
      </c>
      <c r="O12" s="6">
        <f t="shared" si="3"/>
        <v>64.33333333333333</v>
      </c>
      <c r="P12" s="70">
        <v>24</v>
      </c>
      <c r="Q12" t="str">
        <f t="shared" si="4"/>
        <v>X</v>
      </c>
    </row>
    <row r="13" spans="1:17" ht="12.75">
      <c r="A13" s="1" t="str">
        <f>IF($D13="","",VLOOKUP($D13,Accueil!$A$1:$Y$125,5,FALSE))</f>
        <v>CA</v>
      </c>
      <c r="B13" s="15" t="str">
        <f>IF($D13="","",VLOOKUP($D13,Régional!$A$1:$Y$72,7,FALSE))</f>
        <v>H</v>
      </c>
      <c r="C13" s="15" t="str">
        <f t="shared" si="0"/>
        <v>CAH</v>
      </c>
      <c r="D13" s="104" t="str">
        <f>IF(Accueil!H59="X",Accueil!A59,"")</f>
        <v>17 112075</v>
      </c>
      <c r="E13" s="1" t="str">
        <f>IF($D13="","",VLOOKUP($D13,Régional!$A$1:$Y$72,16,FALSE))</f>
        <v>ECOLE DE BOWLING D'ARGENTAN</v>
      </c>
      <c r="F13" s="1" t="str">
        <f>IF($D13="","",VLOOKUP($D13,Régional!$A$1:$Y$72,13,FALSE))</f>
        <v>FERT Edgar</v>
      </c>
      <c r="G13" s="17">
        <v>106</v>
      </c>
      <c r="H13" s="17">
        <v>122</v>
      </c>
      <c r="I13" s="17">
        <v>106</v>
      </c>
      <c r="J13" s="17">
        <v>137</v>
      </c>
      <c r="K13" s="17">
        <v>119</v>
      </c>
      <c r="L13" s="17">
        <v>95</v>
      </c>
      <c r="M13" s="2">
        <f t="shared" si="1"/>
        <v>6</v>
      </c>
      <c r="N13" s="3">
        <f t="shared" si="2"/>
        <v>685</v>
      </c>
      <c r="O13" s="6">
        <f t="shared" si="3"/>
        <v>114.16666666666667</v>
      </c>
      <c r="P13" s="70">
        <v>30</v>
      </c>
      <c r="Q13" t="str">
        <f t="shared" si="4"/>
        <v>X</v>
      </c>
    </row>
    <row r="14" spans="1:17" ht="12.75">
      <c r="A14" s="1" t="str">
        <f>IF($D14="","",VLOOKUP($D14,Accueil!$A$1:$Y$125,5,FALSE))</f>
        <v>CA</v>
      </c>
      <c r="B14" s="15" t="str">
        <f>IF($D14="","",VLOOKUP($D14,Régional!$A$1:$Y$72,7,FALSE))</f>
        <v>H</v>
      </c>
      <c r="C14" s="15" t="str">
        <f t="shared" si="0"/>
        <v>CAH</v>
      </c>
      <c r="D14" s="104" t="str">
        <f>IF(Accueil!H41="X",Accueil!A41,"")</f>
        <v>15 108342</v>
      </c>
      <c r="E14" s="1" t="str">
        <f>IF($D14="","",VLOOKUP($D14,Régional!$A$1:$Y$72,16,FALSE))</f>
        <v>ECOLE DE BOWLING DE CHERBOURG</v>
      </c>
      <c r="F14" s="1" t="str">
        <f>IF($D14="","",VLOOKUP($D14,Régional!$A$1:$Y$72,13,FALSE))</f>
        <v>GOUREMAN Dylan</v>
      </c>
      <c r="G14" s="17">
        <v>121</v>
      </c>
      <c r="H14" s="17">
        <v>155</v>
      </c>
      <c r="I14" s="17">
        <v>148</v>
      </c>
      <c r="J14" s="17">
        <v>173</v>
      </c>
      <c r="K14" s="17">
        <v>134</v>
      </c>
      <c r="L14" s="17">
        <v>159</v>
      </c>
      <c r="M14" s="2">
        <f t="shared" si="1"/>
        <v>6</v>
      </c>
      <c r="N14" s="3">
        <f t="shared" si="2"/>
        <v>890</v>
      </c>
      <c r="O14" s="6">
        <f t="shared" si="3"/>
        <v>148.33333333333334</v>
      </c>
      <c r="P14" s="70">
        <v>50</v>
      </c>
      <c r="Q14" t="str">
        <f t="shared" si="4"/>
        <v>X</v>
      </c>
    </row>
    <row r="15" spans="1:17" ht="12.75">
      <c r="A15" s="1" t="str">
        <f>IF($D15="","",VLOOKUP($D15,Accueil!$A$1:$Y$125,5,FALSE))</f>
        <v>CA</v>
      </c>
      <c r="B15" s="15" t="str">
        <f>IF($D15="","",VLOOKUP($D15,Régional!$A$1:$Y$72,7,FALSE))</f>
        <v>F</v>
      </c>
      <c r="C15" s="15" t="str">
        <f t="shared" si="0"/>
        <v>CAF</v>
      </c>
      <c r="D15" s="104" t="str">
        <f>IF(Accueil!H29="X",Accueil!A29,"")</f>
        <v>15 108165</v>
      </c>
      <c r="E15" s="1" t="str">
        <f>IF($D15="","",VLOOKUP($D15,Régional!$A$1:$Y$72,16,FALSE))</f>
        <v>FLERS BOWLING IMPACT</v>
      </c>
      <c r="F15" s="1" t="str">
        <f>IF($D15="","",VLOOKUP($D15,Régional!$A$1:$Y$72,13,FALSE))</f>
        <v>HAMARD Fanny</v>
      </c>
      <c r="G15" s="17">
        <v>174</v>
      </c>
      <c r="H15" s="17">
        <v>192</v>
      </c>
      <c r="I15" s="17">
        <v>150</v>
      </c>
      <c r="J15" s="17">
        <v>149</v>
      </c>
      <c r="K15" s="17">
        <v>165</v>
      </c>
      <c r="L15" s="17">
        <v>147</v>
      </c>
      <c r="M15" s="2">
        <f t="shared" si="1"/>
        <v>6</v>
      </c>
      <c r="N15" s="3">
        <f t="shared" si="2"/>
        <v>977</v>
      </c>
      <c r="O15" s="6">
        <f t="shared" si="3"/>
        <v>162.83333333333334</v>
      </c>
      <c r="P15" s="70">
        <v>80</v>
      </c>
      <c r="Q15" t="str">
        <f t="shared" si="4"/>
        <v>X</v>
      </c>
    </row>
    <row r="16" spans="1:17" ht="12.75">
      <c r="A16" s="1" t="str">
        <f>IF($D16="","",VLOOKUP($D16,Accueil!$A$1:$Y$125,5,FALSE))</f>
        <v>JU</v>
      </c>
      <c r="B16" s="15" t="str">
        <f>IF($D16="","",VLOOKUP($D16,Régional!$A$1:$Y$72,7,FALSE))</f>
        <v>H</v>
      </c>
      <c r="C16" s="15" t="str">
        <f t="shared" si="0"/>
        <v>JUH</v>
      </c>
      <c r="D16" s="104" t="str">
        <f>IF(Accueil!H43="X",Accueil!A43,"")</f>
        <v>18 113557</v>
      </c>
      <c r="E16" s="1" t="str">
        <f>IF($D16="","",VLOOKUP($D16,Régional!$A$1:$Y$72,16,FALSE))</f>
        <v>ECOLE DE BOWLING DE CHERBOURG</v>
      </c>
      <c r="F16" s="1" t="str">
        <f>IF($D16="","",VLOOKUP($D16,Régional!$A$1:$Y$72,13,FALSE))</f>
        <v>HEBERT Mathis</v>
      </c>
      <c r="G16" s="17">
        <v>146</v>
      </c>
      <c r="H16" s="17">
        <v>148</v>
      </c>
      <c r="I16" s="17">
        <v>153</v>
      </c>
      <c r="J16" s="17">
        <v>172</v>
      </c>
      <c r="K16" s="17">
        <v>122</v>
      </c>
      <c r="L16" s="17">
        <v>171</v>
      </c>
      <c r="M16" s="2">
        <f t="shared" si="1"/>
        <v>6</v>
      </c>
      <c r="N16" s="3">
        <f t="shared" si="2"/>
        <v>912</v>
      </c>
      <c r="O16" s="6">
        <f t="shared" si="3"/>
        <v>152</v>
      </c>
      <c r="P16" s="70">
        <v>38</v>
      </c>
      <c r="Q16" t="str">
        <f t="shared" si="4"/>
        <v>X</v>
      </c>
    </row>
    <row r="17" spans="1:17" ht="12.75">
      <c r="A17" s="1" t="str">
        <f>IF($D17="","",VLOOKUP($D17,Accueil!$A$1:$Y$125,5,FALSE))</f>
        <v>MI</v>
      </c>
      <c r="B17" s="15" t="str">
        <f>IF($D17="","",VLOOKUP($D17,Régional!$A$1:$Y$72,7,FALSE))</f>
        <v>H</v>
      </c>
      <c r="C17" s="15" t="str">
        <f t="shared" si="0"/>
        <v>MIH</v>
      </c>
      <c r="D17" s="104" t="str">
        <f>IF(Accueil!H62="X",Accueil!A62,"")</f>
        <v>18 113749</v>
      </c>
      <c r="E17" s="1" t="str">
        <f>IF($D17="","",VLOOKUP($D17,Régional!$A$1:$Y$72,16,FALSE))</f>
        <v>EAGLES BOWLING VIRE</v>
      </c>
      <c r="F17" s="1" t="str">
        <f>IF($D17="","",VLOOKUP($D17,Régional!$A$1:$Y$72,13,FALSE))</f>
        <v>KISTLER Romain</v>
      </c>
      <c r="G17" s="17">
        <v>106</v>
      </c>
      <c r="H17" s="17">
        <v>97</v>
      </c>
      <c r="I17" s="17">
        <v>79</v>
      </c>
      <c r="J17" s="17">
        <v>89</v>
      </c>
      <c r="K17" s="17">
        <v>64</v>
      </c>
      <c r="L17" s="17">
        <v>126</v>
      </c>
      <c r="M17" s="2">
        <f t="shared" si="1"/>
        <v>6</v>
      </c>
      <c r="N17" s="3">
        <f t="shared" si="2"/>
        <v>561</v>
      </c>
      <c r="O17" s="6">
        <f t="shared" si="3"/>
        <v>93.5</v>
      </c>
      <c r="P17" s="70">
        <v>60</v>
      </c>
      <c r="Q17" t="str">
        <f t="shared" si="4"/>
        <v>X</v>
      </c>
    </row>
    <row r="18" spans="1:17" ht="12.75">
      <c r="A18" s="1" t="str">
        <f>IF($D18="","",VLOOKUP($D18,Accueil!$A$1:$Y$125,5,FALSE))</f>
        <v>MI</v>
      </c>
      <c r="B18" s="15" t="str">
        <f>IF($D18="","",VLOOKUP($D18,Régional!$A$1:$Y$72,7,FALSE))</f>
        <v>F</v>
      </c>
      <c r="C18" s="15" t="str">
        <f t="shared" si="0"/>
        <v>MIF</v>
      </c>
      <c r="D18" s="104" t="str">
        <f>IF(Accueil!H48="X",Accueil!A48,"")</f>
        <v>17 111907</v>
      </c>
      <c r="E18" s="1" t="str">
        <f>IF($D18="","",VLOOKUP($D18,Régional!$A$1:$Y$72,16,FALSE))</f>
        <v>ECOLE DE BOWLING DE CHERBOURG</v>
      </c>
      <c r="F18" s="1" t="str">
        <f>IF($D18="","",VLOOKUP($D18,Régional!$A$1:$Y$72,13,FALSE))</f>
        <v>LE GALL Servane</v>
      </c>
      <c r="G18" s="17">
        <v>68</v>
      </c>
      <c r="H18" s="17">
        <v>57</v>
      </c>
      <c r="I18" s="17">
        <v>84</v>
      </c>
      <c r="J18" s="17">
        <v>63</v>
      </c>
      <c r="K18" s="17">
        <v>62</v>
      </c>
      <c r="L18" s="17">
        <v>96</v>
      </c>
      <c r="M18" s="2">
        <f t="shared" si="1"/>
        <v>6</v>
      </c>
      <c r="N18" s="3">
        <f t="shared" si="2"/>
        <v>430</v>
      </c>
      <c r="O18" s="6">
        <f t="shared" si="3"/>
        <v>71.66666666666667</v>
      </c>
      <c r="P18" s="70">
        <v>60</v>
      </c>
      <c r="Q18" t="str">
        <f t="shared" si="4"/>
        <v>X</v>
      </c>
    </row>
    <row r="19" spans="1:17" ht="12.75">
      <c r="A19" s="1" t="str">
        <f>IF($D19="","",VLOOKUP($D19,Accueil!$A$1:$Y$125,5,FALSE))</f>
        <v>CA</v>
      </c>
      <c r="B19" s="15" t="str">
        <f>IF($D19="","",VLOOKUP($D19,Régional!$A$1:$Y$72,7,FALSE))</f>
        <v>H</v>
      </c>
      <c r="C19" s="15" t="str">
        <f t="shared" si="0"/>
        <v>CAH</v>
      </c>
      <c r="D19" s="104" t="str">
        <f>IF(Accueil!H35="X",Accueil!A35,"")</f>
        <v>13 105132</v>
      </c>
      <c r="E19" s="1" t="str">
        <f>IF($D19="","",VLOOKUP($D19,Régional!$A$1:$Y$72,16,FALSE))</f>
        <v>ECOLE DE BOWLING D'ARGENTAN</v>
      </c>
      <c r="F19" s="1" t="str">
        <f>IF($D19="","",VLOOKUP($D19,Régional!$A$1:$Y$72,13,FALSE))</f>
        <v>LEBARBIER Léo</v>
      </c>
      <c r="G19" s="17">
        <v>134</v>
      </c>
      <c r="H19" s="17">
        <v>135</v>
      </c>
      <c r="I19" s="17">
        <v>148</v>
      </c>
      <c r="J19" s="17">
        <v>142</v>
      </c>
      <c r="K19" s="17">
        <v>124</v>
      </c>
      <c r="L19" s="17">
        <v>122</v>
      </c>
      <c r="M19" s="2">
        <f t="shared" si="1"/>
        <v>6</v>
      </c>
      <c r="N19" s="3">
        <f t="shared" si="2"/>
        <v>805</v>
      </c>
      <c r="O19" s="6">
        <f t="shared" si="3"/>
        <v>134.16666666666666</v>
      </c>
      <c r="P19" s="70">
        <v>42</v>
      </c>
      <c r="Q19" t="str">
        <f t="shared" si="4"/>
        <v>X</v>
      </c>
    </row>
    <row r="20" spans="1:17" ht="12.75">
      <c r="A20" s="1" t="str">
        <f>IF($D20="","",VLOOKUP($D20,Accueil!$A$1:$Y$125,5,FALSE))</f>
        <v>BJ</v>
      </c>
      <c r="B20" s="15" t="str">
        <f>IF($D20="","",VLOOKUP($D20,Régional!$A$1:$Y$72,7,FALSE))</f>
        <v>H</v>
      </c>
      <c r="C20" s="15" t="str">
        <f t="shared" si="0"/>
        <v>BJH</v>
      </c>
      <c r="D20" s="104" t="str">
        <f>IF(Accueil!H37="X",Accueil!A37,"")</f>
        <v>15 107726</v>
      </c>
      <c r="E20" s="1" t="str">
        <f>IF($D20="","",VLOOKUP($D20,Régional!$A$1:$Y$72,16,FALSE))</f>
        <v>EAGLES BOWLING VIRE</v>
      </c>
      <c r="F20" s="1" t="str">
        <f>IF($D20="","",VLOOKUP($D20,Régional!$A$1:$Y$72,13,FALSE))</f>
        <v>LEBOUC Maxime</v>
      </c>
      <c r="G20" s="17">
        <v>88</v>
      </c>
      <c r="H20" s="17">
        <v>104</v>
      </c>
      <c r="I20" s="17">
        <v>119</v>
      </c>
      <c r="J20" s="17">
        <v>108</v>
      </c>
      <c r="K20" s="17">
        <v>124</v>
      </c>
      <c r="L20" s="17">
        <v>101</v>
      </c>
      <c r="M20" s="2">
        <f t="shared" si="1"/>
        <v>6</v>
      </c>
      <c r="N20" s="3">
        <f t="shared" si="2"/>
        <v>644</v>
      </c>
      <c r="O20" s="6">
        <f t="shared" si="3"/>
        <v>107.33333333333333</v>
      </c>
      <c r="P20" s="70">
        <v>60</v>
      </c>
      <c r="Q20" t="str">
        <f t="shared" si="4"/>
        <v>X</v>
      </c>
    </row>
    <row r="21" spans="1:17" ht="12.75">
      <c r="A21" s="1" t="str">
        <f>IF($D21="","",VLOOKUP($D21,Accueil!$A$1:$Y$125,5,FALSE))</f>
        <v>JU</v>
      </c>
      <c r="B21" s="15" t="str">
        <f>IF($D21="","",VLOOKUP($D21,Régional!$A$1:$Y$72,7,FALSE))</f>
        <v>F</v>
      </c>
      <c r="C21" s="15" t="str">
        <f t="shared" si="0"/>
        <v>JUF</v>
      </c>
      <c r="D21" s="104" t="str">
        <f>IF(Accueil!H58="X",Accueil!A58,"")</f>
        <v>18 113518</v>
      </c>
      <c r="E21" s="1" t="str">
        <f>IF($D21="","",VLOOKUP($D21,Régional!$A$1:$Y$72,16,FALSE))</f>
        <v>BAD BOYS SAINT-LO</v>
      </c>
      <c r="F21" s="1" t="str">
        <f>IF($D21="","",VLOOKUP($D21,Régional!$A$1:$Y$72,13,FALSE))</f>
        <v>LECORDIER Lolita</v>
      </c>
      <c r="G21" s="17">
        <v>114</v>
      </c>
      <c r="H21" s="17">
        <v>173</v>
      </c>
      <c r="I21" s="17">
        <v>133</v>
      </c>
      <c r="J21" s="17">
        <v>123</v>
      </c>
      <c r="K21" s="17">
        <v>124</v>
      </c>
      <c r="L21" s="17">
        <v>134</v>
      </c>
      <c r="M21" s="2">
        <f t="shared" si="1"/>
        <v>6</v>
      </c>
      <c r="N21" s="3">
        <f t="shared" si="2"/>
        <v>801</v>
      </c>
      <c r="O21" s="6">
        <f t="shared" si="3"/>
        <v>133.5</v>
      </c>
      <c r="P21" s="70">
        <v>46</v>
      </c>
      <c r="Q21" t="str">
        <f t="shared" si="4"/>
        <v>X</v>
      </c>
    </row>
    <row r="22" spans="1:17" ht="12.75">
      <c r="A22" s="1" t="str">
        <f>IF($D22="","",VLOOKUP($D22,Accueil!$A$1:$Y$125,5,FALSE))</f>
        <v>CA</v>
      </c>
      <c r="B22" s="15" t="str">
        <f>IF($D22="","",VLOOKUP($D22,Régional!$A$1:$Y$72,7,FALSE))</f>
        <v>H</v>
      </c>
      <c r="C22" s="15" t="str">
        <f t="shared" si="0"/>
        <v>CAH</v>
      </c>
      <c r="D22" s="104" t="str">
        <f>IF(Accueil!H56="X",Accueil!A56,"")</f>
        <v>12 103037</v>
      </c>
      <c r="E22" s="1" t="str">
        <f>IF($D22="","",VLOOKUP($D22,Régional!$A$1:$Y$72,16,FALSE))</f>
        <v>ECOLE DE BOWLING DE SAINT LO</v>
      </c>
      <c r="F22" s="1" t="str">
        <f>IF($D22="","",VLOOKUP($D22,Régional!$A$1:$Y$72,13,FALSE))</f>
        <v>LEMERAY Matteo</v>
      </c>
      <c r="G22" s="17">
        <v>142</v>
      </c>
      <c r="H22" s="17">
        <v>114</v>
      </c>
      <c r="I22" s="17">
        <v>125</v>
      </c>
      <c r="J22" s="17">
        <v>147</v>
      </c>
      <c r="K22" s="17">
        <v>153</v>
      </c>
      <c r="L22" s="17">
        <v>111</v>
      </c>
      <c r="M22" s="2">
        <f t="shared" si="1"/>
        <v>6</v>
      </c>
      <c r="N22" s="3">
        <f t="shared" si="2"/>
        <v>792</v>
      </c>
      <c r="O22" s="6">
        <f t="shared" si="3"/>
        <v>132</v>
      </c>
      <c r="P22" s="70">
        <v>38</v>
      </c>
      <c r="Q22" t="str">
        <f t="shared" si="4"/>
        <v>X</v>
      </c>
    </row>
    <row r="23" spans="1:17" ht="12.75">
      <c r="A23" s="1" t="str">
        <f>IF($D23="","",VLOOKUP($D23,Accueil!$A$1:$Y$125,5,FALSE))</f>
        <v>JU</v>
      </c>
      <c r="B23" s="15" t="str">
        <f>IF($D23="","",VLOOKUP($D23,Régional!$A$1:$Y$72,7,FALSE))</f>
        <v>H</v>
      </c>
      <c r="C23" s="15" t="str">
        <f t="shared" si="0"/>
        <v>JUH</v>
      </c>
      <c r="D23" s="104" t="str">
        <f>IF(Accueil!H28="X",Accueil!A28,"")</f>
        <v>10 99574</v>
      </c>
      <c r="E23" s="1" t="str">
        <f>IF($D23="","",VLOOKUP($D23,Régional!$A$1:$Y$72,16,FALSE))</f>
        <v>FLERS BOWLING IMPACT</v>
      </c>
      <c r="F23" s="1" t="str">
        <f>IF($D23="","",VLOOKUP($D23,Régional!$A$1:$Y$72,13,FALSE))</f>
        <v>LIPSMEIER Médéric</v>
      </c>
      <c r="G23" s="17">
        <v>149</v>
      </c>
      <c r="H23" s="17">
        <v>126</v>
      </c>
      <c r="I23" s="17">
        <v>157</v>
      </c>
      <c r="J23" s="17">
        <v>155</v>
      </c>
      <c r="K23" s="17">
        <v>213</v>
      </c>
      <c r="L23" s="17">
        <v>170</v>
      </c>
      <c r="M23" s="2">
        <f t="shared" si="1"/>
        <v>6</v>
      </c>
      <c r="N23" s="3">
        <f t="shared" si="2"/>
        <v>970</v>
      </c>
      <c r="O23" s="6">
        <f t="shared" si="3"/>
        <v>161.66666666666666</v>
      </c>
      <c r="P23" s="70">
        <v>46</v>
      </c>
      <c r="Q23" t="str">
        <f t="shared" si="4"/>
        <v>X</v>
      </c>
    </row>
    <row r="24" spans="1:17" ht="12.75">
      <c r="A24" s="1" t="str">
        <f>IF($D24="","",VLOOKUP($D24,Accueil!$A$1:$Y$125,5,FALSE))</f>
        <v>CA</v>
      </c>
      <c r="B24" s="15" t="str">
        <f>IF($D24="","",VLOOKUP($D24,Régional!$A$1:$Y$72,7,FALSE))</f>
        <v>H</v>
      </c>
      <c r="C24" s="15" t="str">
        <f t="shared" si="0"/>
        <v>CAH</v>
      </c>
      <c r="D24" s="104" t="str">
        <f>IF(Accueil!H54="X",Accueil!A54,"")</f>
        <v>12 103039</v>
      </c>
      <c r="E24" s="1" t="str">
        <f>IF($D24="","",VLOOKUP($D24,Régional!$A$1:$Y$72,16,FALSE))</f>
        <v>ECOLE DE BOWLING DE SAINT LO</v>
      </c>
      <c r="F24" s="1" t="str">
        <f>IF($D24="","",VLOOKUP($D24,Régional!$A$1:$Y$72,13,FALSE))</f>
        <v>MAINCENT Fabien</v>
      </c>
      <c r="G24" s="17">
        <v>166</v>
      </c>
      <c r="H24" s="17">
        <v>159</v>
      </c>
      <c r="I24" s="17">
        <v>166</v>
      </c>
      <c r="J24" s="17">
        <v>160</v>
      </c>
      <c r="K24" s="17">
        <v>142</v>
      </c>
      <c r="L24" s="17">
        <v>151</v>
      </c>
      <c r="M24" s="2">
        <f t="shared" si="1"/>
        <v>6</v>
      </c>
      <c r="N24" s="3">
        <f t="shared" si="2"/>
        <v>944</v>
      </c>
      <c r="O24" s="6">
        <f t="shared" si="3"/>
        <v>157.33333333333334</v>
      </c>
      <c r="P24" s="70">
        <v>60</v>
      </c>
      <c r="Q24" t="str">
        <f t="shared" si="4"/>
        <v>X</v>
      </c>
    </row>
    <row r="25" spans="1:17" ht="12.75">
      <c r="A25" s="1" t="str">
        <f>IF($D25="","",VLOOKUP($D25,Accueil!$A$1:$Y$125,5,FALSE))</f>
        <v>JU</v>
      </c>
      <c r="B25" s="15" t="str">
        <f>IF($D25="","",VLOOKUP($D25,Régional!$A$1:$Y$72,7,FALSE))</f>
        <v>H</v>
      </c>
      <c r="C25" s="15" t="str">
        <f t="shared" si="0"/>
        <v>JUH</v>
      </c>
      <c r="D25" s="104" t="str">
        <f>IF(Accueil!H55="X",Accueil!A55,"")</f>
        <v>12 103040</v>
      </c>
      <c r="E25" s="1" t="str">
        <f>IF($D25="","",VLOOKUP($D25,Régional!$A$1:$Y$72,16,FALSE))</f>
        <v>ECOLE DE BOWLING DE SAINT LO</v>
      </c>
      <c r="F25" s="1" t="str">
        <f>IF($D25="","",VLOOKUP($D25,Régional!$A$1:$Y$72,13,FALSE))</f>
        <v>MAINCENT Thomas</v>
      </c>
      <c r="G25" s="17">
        <v>191</v>
      </c>
      <c r="H25" s="17">
        <v>193</v>
      </c>
      <c r="I25" s="17">
        <v>161</v>
      </c>
      <c r="J25" s="17">
        <v>201</v>
      </c>
      <c r="K25" s="17">
        <v>198</v>
      </c>
      <c r="L25" s="17">
        <v>183</v>
      </c>
      <c r="M25" s="2">
        <f t="shared" si="1"/>
        <v>6</v>
      </c>
      <c r="N25" s="3">
        <f t="shared" si="2"/>
        <v>1127</v>
      </c>
      <c r="O25" s="6">
        <f t="shared" si="3"/>
        <v>187.83333333333334</v>
      </c>
      <c r="P25" s="70">
        <v>60</v>
      </c>
      <c r="Q25" t="str">
        <f t="shared" si="4"/>
        <v>X</v>
      </c>
    </row>
    <row r="26" spans="1:17" ht="12.75">
      <c r="A26" s="1" t="str">
        <f>IF($D26="","",VLOOKUP($D26,Accueil!$A$1:$Y$125,5,FALSE))</f>
        <v>BJ</v>
      </c>
      <c r="B26" s="15" t="str">
        <f>IF($D26="","",VLOOKUP($D26,Régional!$A$1:$Y$72,7,FALSE))</f>
        <v>F</v>
      </c>
      <c r="C26" s="15" t="str">
        <f t="shared" si="0"/>
        <v>BJF</v>
      </c>
      <c r="D26" s="104" t="str">
        <f>IF(Accueil!H44="X",Accueil!A44,"")</f>
        <v>17 111904</v>
      </c>
      <c r="E26" s="1" t="str">
        <f>IF($D26="","",VLOOKUP($D26,Régional!$A$1:$Y$72,16,FALSE))</f>
        <v>ECOLE DE BOWLING DE CHERBOURG</v>
      </c>
      <c r="F26" s="1" t="str">
        <f>IF($D26="","",VLOOKUP($D26,Régional!$A$1:$Y$72,13,FALSE))</f>
        <v>MARGUERY Lou-Nha</v>
      </c>
      <c r="G26" s="17">
        <v>67</v>
      </c>
      <c r="H26" s="17">
        <v>66</v>
      </c>
      <c r="I26" s="17">
        <v>118</v>
      </c>
      <c r="J26" s="17">
        <v>98</v>
      </c>
      <c r="K26" s="17">
        <v>77</v>
      </c>
      <c r="L26" s="17">
        <v>74</v>
      </c>
      <c r="M26" s="2">
        <f t="shared" si="1"/>
        <v>6</v>
      </c>
      <c r="N26" s="3">
        <f t="shared" si="2"/>
        <v>500</v>
      </c>
      <c r="O26" s="6">
        <f t="shared" si="3"/>
        <v>83.33333333333333</v>
      </c>
      <c r="P26" s="70">
        <v>80</v>
      </c>
      <c r="Q26" t="str">
        <f t="shared" si="4"/>
        <v>X</v>
      </c>
    </row>
    <row r="27" spans="1:17" ht="12.75">
      <c r="A27" s="1" t="str">
        <f>IF($D27="","",VLOOKUP($D27,Accueil!$A$1:$Y$125,5,FALSE))</f>
        <v>JU</v>
      </c>
      <c r="B27" s="15" t="str">
        <f>IF($D27="","",VLOOKUP($D27,Régional!$A$1:$Y$72,7,FALSE))</f>
        <v>H</v>
      </c>
      <c r="C27" s="15" t="str">
        <f t="shared" si="0"/>
        <v>JUH</v>
      </c>
      <c r="D27" s="104" t="str">
        <f>IF(Accueil!H61="X",Accueil!A61,"")</f>
        <v>18 113747</v>
      </c>
      <c r="E27" s="1" t="str">
        <f>IF($D27="","",VLOOKUP($D27,Régional!$A$1:$Y$72,16,FALSE))</f>
        <v>EAGLES BOWLING VIRE</v>
      </c>
      <c r="F27" s="1" t="str">
        <f>IF($D27="","",VLOOKUP($D27,Régional!$A$1:$Y$72,13,FALSE))</f>
        <v>MARTEL Tristan</v>
      </c>
      <c r="G27" s="17">
        <v>116</v>
      </c>
      <c r="H27" s="17">
        <v>183</v>
      </c>
      <c r="I27" s="17">
        <v>166</v>
      </c>
      <c r="J27" s="17">
        <v>126</v>
      </c>
      <c r="K27" s="17">
        <v>117</v>
      </c>
      <c r="L27" s="17">
        <v>108</v>
      </c>
      <c r="M27" s="2">
        <f t="shared" si="1"/>
        <v>6</v>
      </c>
      <c r="N27" s="3">
        <f t="shared" si="2"/>
        <v>816</v>
      </c>
      <c r="O27" s="6">
        <f t="shared" si="3"/>
        <v>136</v>
      </c>
      <c r="P27" s="70">
        <v>34</v>
      </c>
      <c r="Q27" t="str">
        <f t="shared" si="4"/>
        <v>X</v>
      </c>
    </row>
    <row r="28" spans="1:17" ht="12.75">
      <c r="A28" s="1" t="str">
        <f>IF($D28="","",VLOOKUP($D28,Accueil!$A$1:$Y$125,5,FALSE))</f>
        <v>JU</v>
      </c>
      <c r="B28" s="15" t="str">
        <f>IF($D28="","",VLOOKUP($D28,Régional!$A$1:$Y$72,7,FALSE))</f>
        <v>F</v>
      </c>
      <c r="C28" s="15" t="str">
        <f t="shared" si="0"/>
        <v>JUF</v>
      </c>
      <c r="D28" s="104" t="str">
        <f>IF(Accueil!H60="X",Accueil!A60,"")</f>
        <v>14 106486</v>
      </c>
      <c r="E28" s="1" t="str">
        <f>IF($D28="","",VLOOKUP($D28,Régional!$A$1:$Y$72,16,FALSE))</f>
        <v>BAD BOYS SAINT-LO</v>
      </c>
      <c r="F28" s="1" t="str">
        <f>IF($D28="","",VLOOKUP($D28,Régional!$A$1:$Y$72,13,FALSE))</f>
        <v>MERCIER Axelle</v>
      </c>
      <c r="G28" s="17">
        <v>137</v>
      </c>
      <c r="H28" s="17">
        <v>180</v>
      </c>
      <c r="I28" s="17">
        <v>175</v>
      </c>
      <c r="J28" s="17">
        <v>168</v>
      </c>
      <c r="K28" s="17">
        <v>176</v>
      </c>
      <c r="L28" s="17">
        <v>163</v>
      </c>
      <c r="M28" s="2">
        <f t="shared" si="1"/>
        <v>6</v>
      </c>
      <c r="N28" s="3">
        <f t="shared" si="2"/>
        <v>999</v>
      </c>
      <c r="O28" s="6">
        <f t="shared" si="3"/>
        <v>166.5</v>
      </c>
      <c r="P28" s="70">
        <v>80</v>
      </c>
      <c r="Q28" t="str">
        <f t="shared" si="4"/>
        <v>X</v>
      </c>
    </row>
    <row r="29" spans="1:17" ht="12.75">
      <c r="A29" s="1" t="str">
        <f>IF($D29="","",VLOOKUP($D29,Accueil!$A$1:$Y$125,5,FALSE))</f>
        <v>MI</v>
      </c>
      <c r="B29" s="15" t="str">
        <f>IF($D29="","",VLOOKUP($D29,Régional!$A$1:$Y$72,7,FALSE))</f>
        <v>F</v>
      </c>
      <c r="C29" s="15" t="str">
        <f t="shared" si="0"/>
        <v>MIF</v>
      </c>
      <c r="D29" s="104" t="str">
        <f>IF(Accueil!H40="X",Accueil!A40,"")</f>
        <v>15 107724</v>
      </c>
      <c r="E29" s="1" t="str">
        <f>IF($D29="","",VLOOKUP($D29,Régional!$A$1:$Y$72,16,FALSE))</f>
        <v>ECOLE DE BOWLING DE CHERBOURG</v>
      </c>
      <c r="F29" s="1" t="str">
        <f>IF($D29="","",VLOOKUP($D29,Régional!$A$1:$Y$72,13,FALSE))</f>
        <v>MOREAU Anaïs</v>
      </c>
      <c r="G29" s="17">
        <v>132</v>
      </c>
      <c r="H29" s="17">
        <v>127</v>
      </c>
      <c r="I29" s="17">
        <v>91</v>
      </c>
      <c r="J29" s="17">
        <v>110</v>
      </c>
      <c r="K29" s="17">
        <v>123</v>
      </c>
      <c r="L29" s="17">
        <v>112</v>
      </c>
      <c r="M29" s="2">
        <f t="shared" si="1"/>
        <v>6</v>
      </c>
      <c r="N29" s="3">
        <f t="shared" si="2"/>
        <v>695</v>
      </c>
      <c r="O29" s="6">
        <f t="shared" si="3"/>
        <v>115.83333333333333</v>
      </c>
      <c r="P29" s="70">
        <v>80</v>
      </c>
      <c r="Q29" t="str">
        <f t="shared" si="4"/>
        <v>X</v>
      </c>
    </row>
    <row r="30" spans="1:17" ht="12.75">
      <c r="A30" s="1" t="str">
        <f>IF($D30="","",VLOOKUP($D30,Accueil!$A$1:$Y$125,5,FALSE))</f>
        <v>CA</v>
      </c>
      <c r="B30" s="15" t="str">
        <f>IF($D30="","",VLOOKUP($D30,Régional!$A$1:$Y$72,7,FALSE))</f>
        <v>H</v>
      </c>
      <c r="C30" s="15" t="str">
        <f t="shared" si="0"/>
        <v>CAH</v>
      </c>
      <c r="D30" s="104" t="str">
        <f>IF(Accueil!H52="X",Accueil!A52,"")</f>
        <v>11 101850</v>
      </c>
      <c r="E30" s="1" t="str">
        <f>IF($D30="","",VLOOKUP($D30,Régional!$A$1:$Y$72,16,FALSE))</f>
        <v>ECOLE DE BOWLING DE CHERBOURG</v>
      </c>
      <c r="F30" s="1" t="str">
        <f>IF($D30="","",VLOOKUP($D30,Régional!$A$1:$Y$72,13,FALSE))</f>
        <v>MOUETTE Amalric</v>
      </c>
      <c r="G30" s="17">
        <v>92</v>
      </c>
      <c r="H30" s="17">
        <v>129</v>
      </c>
      <c r="I30" s="17">
        <v>127</v>
      </c>
      <c r="J30" s="17">
        <v>121</v>
      </c>
      <c r="K30" s="17">
        <v>106</v>
      </c>
      <c r="L30" s="17">
        <v>124</v>
      </c>
      <c r="M30" s="2">
        <f t="shared" si="1"/>
        <v>6</v>
      </c>
      <c r="N30" s="3">
        <f t="shared" si="2"/>
        <v>699</v>
      </c>
      <c r="O30" s="6">
        <f t="shared" si="3"/>
        <v>116.5</v>
      </c>
      <c r="P30" s="70">
        <v>34</v>
      </c>
      <c r="Q30" t="str">
        <f t="shared" si="4"/>
        <v>X</v>
      </c>
    </row>
    <row r="31" spans="1:17" ht="12.75">
      <c r="A31" s="1" t="str">
        <f>IF($D31="","",VLOOKUP($D31,Accueil!$A$1:$Y$125,5,FALSE))</f>
        <v>CA</v>
      </c>
      <c r="B31" s="15" t="str">
        <f>IF($D31="","",VLOOKUP($D31,Régional!$A$1:$Y$72,7,FALSE))</f>
        <v>H</v>
      </c>
      <c r="C31" s="15" t="str">
        <f t="shared" si="0"/>
        <v>CAH</v>
      </c>
      <c r="D31" s="104" t="str">
        <f>IF(Accueil!H39="X",Accueil!A39,"")</f>
        <v>14 106318</v>
      </c>
      <c r="E31" s="1" t="str">
        <f>IF($D31="","",VLOOKUP($D31,Régional!$A$1:$Y$72,16,FALSE))</f>
        <v>EAGLES BOWLING VIRE</v>
      </c>
      <c r="F31" s="1" t="str">
        <f>IF($D31="","",VLOOKUP($D31,Régional!$A$1:$Y$72,13,FALSE))</f>
        <v>MOULIN Jimmy</v>
      </c>
      <c r="G31" s="17">
        <v>155</v>
      </c>
      <c r="H31" s="17">
        <v>116</v>
      </c>
      <c r="I31" s="17">
        <v>143</v>
      </c>
      <c r="J31" s="17">
        <v>153</v>
      </c>
      <c r="K31" s="17">
        <v>143</v>
      </c>
      <c r="L31" s="17">
        <v>173</v>
      </c>
      <c r="M31" s="2">
        <f t="shared" si="1"/>
        <v>6</v>
      </c>
      <c r="N31" s="3">
        <f t="shared" si="2"/>
        <v>883</v>
      </c>
      <c r="O31" s="6">
        <f t="shared" si="3"/>
        <v>147.16666666666666</v>
      </c>
      <c r="P31" s="70">
        <v>46</v>
      </c>
      <c r="Q31" t="str">
        <f t="shared" si="4"/>
        <v>X</v>
      </c>
    </row>
    <row r="32" spans="1:17" ht="12.75">
      <c r="A32" s="1" t="str">
        <f>IF($D32="","",VLOOKUP($D32,Accueil!$A$1:$Y$125,5,FALSE))</f>
        <v>CA</v>
      </c>
      <c r="B32" s="15" t="str">
        <f>IF($D32="","",VLOOKUP($D32,Régional!$A$1:$Y$72,7,FALSE))</f>
        <v>H</v>
      </c>
      <c r="C32" s="15" t="str">
        <f t="shared" si="0"/>
        <v>CAH</v>
      </c>
      <c r="D32" s="104" t="str">
        <f>IF(Accueil!H42="X",Accueil!A42,"")</f>
        <v>16 110323</v>
      </c>
      <c r="E32" s="1" t="str">
        <f>IF($D32="","",VLOOKUP($D32,Régional!$A$1:$Y$72,16,FALSE))</f>
        <v>ECOLE DE BOWLING DE CHERBOURG</v>
      </c>
      <c r="F32" s="1" t="str">
        <f>IF($D32="","",VLOOKUP($D32,Régional!$A$1:$Y$72,13,FALSE))</f>
        <v>NAGA Gaëtan</v>
      </c>
      <c r="G32" s="17">
        <v>174</v>
      </c>
      <c r="H32" s="17">
        <v>171</v>
      </c>
      <c r="I32" s="17">
        <v>176</v>
      </c>
      <c r="J32" s="17">
        <v>148</v>
      </c>
      <c r="K32" s="17">
        <v>182</v>
      </c>
      <c r="L32" s="17">
        <v>162</v>
      </c>
      <c r="M32" s="2">
        <f t="shared" si="1"/>
        <v>6</v>
      </c>
      <c r="N32" s="3">
        <f t="shared" si="2"/>
        <v>1013</v>
      </c>
      <c r="O32" s="6">
        <f t="shared" si="3"/>
        <v>168.83333333333334</v>
      </c>
      <c r="P32" s="70">
        <v>80</v>
      </c>
      <c r="Q32" t="str">
        <f t="shared" si="4"/>
        <v>X</v>
      </c>
    </row>
    <row r="33" spans="1:17" ht="12.75">
      <c r="A33" s="1" t="str">
        <f>IF($D33="","",VLOOKUP($D33,Accueil!$A$1:$Y$125,5,FALSE))</f>
        <v>BJ</v>
      </c>
      <c r="B33" s="15" t="str">
        <f>IF($D33="","",VLOOKUP($D33,Régional!$A$1:$Y$72,7,FALSE))</f>
        <v>H</v>
      </c>
      <c r="C33" s="15" t="str">
        <f t="shared" si="0"/>
        <v>BJH</v>
      </c>
      <c r="D33" s="104" t="str">
        <f>IF(Accueil!H45="X",Accueil!A45,"")</f>
        <v>17 111667</v>
      </c>
      <c r="E33" s="1" t="str">
        <f>IF($D33="","",VLOOKUP($D33,Régional!$A$1:$Y$72,16,FALSE))</f>
        <v>ECOLE DE BOWLING DE CHERBOURG</v>
      </c>
      <c r="F33" s="1" t="str">
        <f>IF($D33="","",VLOOKUP($D33,Régional!$A$1:$Y$72,13,FALSE))</f>
        <v>NAGA Yoann</v>
      </c>
      <c r="G33" s="17">
        <v>115</v>
      </c>
      <c r="H33" s="17">
        <v>137</v>
      </c>
      <c r="I33" s="17">
        <v>88</v>
      </c>
      <c r="J33" s="17">
        <v>103</v>
      </c>
      <c r="K33" s="17">
        <v>127</v>
      </c>
      <c r="L33" s="17">
        <v>116</v>
      </c>
      <c r="M33" s="2">
        <f t="shared" si="1"/>
        <v>6</v>
      </c>
      <c r="N33" s="3">
        <f t="shared" si="2"/>
        <v>686</v>
      </c>
      <c r="O33" s="6">
        <f t="shared" si="3"/>
        <v>114.33333333333333</v>
      </c>
      <c r="P33" s="70">
        <v>80</v>
      </c>
      <c r="Q33" t="str">
        <f t="shared" si="4"/>
        <v>X</v>
      </c>
    </row>
    <row r="34" spans="1:17" ht="12.75">
      <c r="A34" s="1" t="str">
        <f>IF($D34="","",VLOOKUP($D34,Accueil!$A$1:$Y$125,5,FALSE))</f>
        <v>JU</v>
      </c>
      <c r="B34" s="15" t="str">
        <f>IF($D34="","",VLOOKUP($D34,Régional!$A$1:$Y$72,7,FALSE))</f>
        <v>H</v>
      </c>
      <c r="C34" s="15" t="str">
        <f t="shared" si="0"/>
        <v>JUH</v>
      </c>
      <c r="D34" s="104" t="str">
        <f>IF(Accueil!H34="X",Accueil!A34,"")</f>
        <v>10 99486</v>
      </c>
      <c r="E34" s="1" t="str">
        <f>IF($D34="","",VLOOKUP($D34,Régional!$A$1:$Y$72,16,FALSE))</f>
        <v>ECOLE DE BOWLING D'ARGENTAN</v>
      </c>
      <c r="F34" s="1" t="str">
        <f>IF($D34="","",VLOOKUP($D34,Régional!$A$1:$Y$72,13,FALSE))</f>
        <v>PERRIERE Clément</v>
      </c>
      <c r="G34" s="17">
        <v>142</v>
      </c>
      <c r="H34" s="17">
        <v>174</v>
      </c>
      <c r="I34" s="17">
        <v>158</v>
      </c>
      <c r="J34" s="17">
        <v>170</v>
      </c>
      <c r="K34" s="17">
        <v>190</v>
      </c>
      <c r="L34" s="17">
        <v>162</v>
      </c>
      <c r="M34" s="2">
        <f t="shared" si="1"/>
        <v>6</v>
      </c>
      <c r="N34" s="3">
        <f t="shared" si="2"/>
        <v>996</v>
      </c>
      <c r="O34" s="6">
        <f t="shared" si="3"/>
        <v>166</v>
      </c>
      <c r="P34" s="70">
        <v>50</v>
      </c>
      <c r="Q34" t="str">
        <f t="shared" si="4"/>
        <v>X</v>
      </c>
    </row>
    <row r="35" spans="1:17" ht="12.75">
      <c r="A35" s="1" t="str">
        <f>IF($D35="","",VLOOKUP($D35,Accueil!$A$1:$Y$125,5,FALSE))</f>
        <v>CA</v>
      </c>
      <c r="B35" s="15" t="str">
        <f>IF($D35="","",VLOOKUP($D35,Régional!$A$1:$Y$72,7,FALSE))</f>
        <v>F</v>
      </c>
      <c r="C35" s="15" t="str">
        <f t="shared" si="0"/>
        <v>CAF</v>
      </c>
      <c r="D35" s="104" t="str">
        <f>IF(Accueil!H30="X",Accueil!A30,"")</f>
        <v>13 105141</v>
      </c>
      <c r="E35" s="1" t="str">
        <f>IF($D35="","",VLOOKUP($D35,Régional!$A$1:$Y$72,16,FALSE))</f>
        <v>FLERS BOWLING IMPACT</v>
      </c>
      <c r="F35" s="1" t="str">
        <f>IF($D35="","",VLOOKUP($D35,Régional!$A$1:$Y$72,13,FALSE))</f>
        <v>SORET Lou-Ann</v>
      </c>
      <c r="G35" s="17">
        <v>166</v>
      </c>
      <c r="H35" s="17">
        <v>191</v>
      </c>
      <c r="I35" s="17">
        <v>161</v>
      </c>
      <c r="J35" s="17">
        <v>128</v>
      </c>
      <c r="K35" s="17">
        <v>159</v>
      </c>
      <c r="L35" s="17">
        <v>161</v>
      </c>
      <c r="M35" s="2">
        <f t="shared" si="1"/>
        <v>6</v>
      </c>
      <c r="N35" s="3">
        <f t="shared" si="2"/>
        <v>966</v>
      </c>
      <c r="O35" s="6">
        <f t="shared" si="3"/>
        <v>161</v>
      </c>
      <c r="P35" s="70">
        <v>60</v>
      </c>
      <c r="Q35" t="str">
        <f t="shared" si="4"/>
        <v>X</v>
      </c>
    </row>
    <row r="36" spans="1:17" ht="12.75">
      <c r="A36" s="1" t="str">
        <f>IF($D36="","",VLOOKUP($D36,Accueil!$A$1:$Y$125,5,FALSE))</f>
        <v>MI</v>
      </c>
      <c r="B36" s="15" t="str">
        <f>IF($D36="","",VLOOKUP($D36,Régional!$A$1:$Y$72,7,FALSE))</f>
        <v>H</v>
      </c>
      <c r="C36" s="15" t="str">
        <f t="shared" si="0"/>
        <v>MIH</v>
      </c>
      <c r="D36" s="104" t="str">
        <f>IF(Accueil!H32="X",Accueil!A32,"")</f>
        <v>13 105142</v>
      </c>
      <c r="E36" s="1" t="str">
        <f>IF($D36="","",VLOOKUP($D36,Régional!$A$1:$Y$72,16,FALSE))</f>
        <v>FLERS BOWLING IMPACT</v>
      </c>
      <c r="F36" s="1" t="str">
        <f>IF($D36="","",VLOOKUP($D36,Régional!$A$1:$Y$72,13,FALSE))</f>
        <v>SORET Mathéo</v>
      </c>
      <c r="G36" s="17">
        <v>191</v>
      </c>
      <c r="H36" s="17">
        <v>178</v>
      </c>
      <c r="I36" s="17">
        <v>161</v>
      </c>
      <c r="J36" s="17">
        <v>162</v>
      </c>
      <c r="K36" s="17">
        <v>147</v>
      </c>
      <c r="L36" s="17">
        <v>164</v>
      </c>
      <c r="M36" s="2">
        <f t="shared" si="1"/>
        <v>6</v>
      </c>
      <c r="N36" s="3">
        <f t="shared" si="2"/>
        <v>1003</v>
      </c>
      <c r="O36" s="6">
        <f t="shared" si="3"/>
        <v>167.16666666666666</v>
      </c>
      <c r="P36" s="70">
        <v>80</v>
      </c>
      <c r="Q36" t="str">
        <f t="shared" si="4"/>
        <v>X</v>
      </c>
    </row>
    <row r="37" spans="1:17" ht="12.75">
      <c r="A37" s="1" t="str">
        <f>IF($D37="","",VLOOKUP($D37,Accueil!$A$1:$Y$125,5,FALSE))</f>
        <v>CA</v>
      </c>
      <c r="B37" s="15" t="str">
        <f>IF($D37="","",VLOOKUP($D37,Régional!$A$1:$Y$72,7,FALSE))</f>
        <v>H</v>
      </c>
      <c r="C37" s="15" t="str">
        <f aca="true" t="shared" si="5" ref="C37:C68">CONCATENATE(A37,B37)</f>
        <v>CAH</v>
      </c>
      <c r="D37" s="104" t="str">
        <f>IF(Accueil!H64="X",Accueil!A64,"")</f>
        <v>14 106441</v>
      </c>
      <c r="E37" s="1" t="str">
        <f>IF($D37="","",VLOOKUP($D37,Régional!$A$1:$Y$72,16,FALSE))</f>
        <v>ECOLE DE BOWLING DE CHERBOURG</v>
      </c>
      <c r="F37" s="1" t="str">
        <f>IF($D37="","",VLOOKUP($D37,Régional!$A$1:$Y$72,13,FALSE))</f>
        <v>VAQUEZ Jonas</v>
      </c>
      <c r="G37" s="17">
        <v>87</v>
      </c>
      <c r="H37" s="17">
        <v>105</v>
      </c>
      <c r="I37" s="17">
        <v>128</v>
      </c>
      <c r="J37" s="17">
        <v>109</v>
      </c>
      <c r="K37" s="17">
        <v>111</v>
      </c>
      <c r="L37" s="17">
        <v>111</v>
      </c>
      <c r="M37" s="2">
        <f aca="true" t="shared" si="6" ref="M37:M68">COUNTA(G37:L37)</f>
        <v>6</v>
      </c>
      <c r="N37" s="3">
        <f aca="true" t="shared" si="7" ref="N37:N68">SUM(G37:L37)</f>
        <v>651</v>
      </c>
      <c r="O37" s="6">
        <f aca="true" t="shared" si="8" ref="O37:O68">IF(M37=0,0,N37/M37)</f>
        <v>108.5</v>
      </c>
      <c r="P37" s="70">
        <v>26</v>
      </c>
      <c r="Q37" t="str">
        <f aca="true" t="shared" si="9" ref="Q37:Q68">IF(D37="","","X")</f>
        <v>X</v>
      </c>
    </row>
    <row r="38" spans="1:17" ht="12.75">
      <c r="A38" s="1">
        <f>IF($D38="","",VLOOKUP($D38,Accueil!$A$1:$Y$125,5,FALSE))</f>
      </c>
      <c r="B38" s="15">
        <f>IF($D38="","",VLOOKUP($D38,Régional!$A$1:$Y$72,7,FALSE))</f>
      </c>
      <c r="C38" s="15">
        <f t="shared" si="5"/>
      </c>
      <c r="D38" s="104">
        <f>IF(Accueil!H25="X",Accueil!A25,"")</f>
      </c>
      <c r="E38" s="1">
        <f>IF($D38="","",VLOOKUP($D38,Régional!$A$1:$Y$72,16,FALSE))</f>
      </c>
      <c r="F38" s="1">
        <f>IF($D38="","",VLOOKUP($D38,Régional!$A$1:$Y$72,13,FALSE))</f>
      </c>
      <c r="G38" s="17"/>
      <c r="H38" s="17"/>
      <c r="I38" s="17"/>
      <c r="J38" s="17"/>
      <c r="K38" s="17"/>
      <c r="L38" s="17"/>
      <c r="M38" s="2">
        <f t="shared" si="6"/>
        <v>0</v>
      </c>
      <c r="N38" s="3">
        <f t="shared" si="7"/>
        <v>0</v>
      </c>
      <c r="O38" s="6">
        <f t="shared" si="8"/>
        <v>0</v>
      </c>
      <c r="P38" s="70"/>
      <c r="Q38">
        <f t="shared" si="9"/>
      </c>
    </row>
    <row r="39" spans="1:17" ht="12.75">
      <c r="A39" s="1">
        <f>IF($D39="","",VLOOKUP($D39,Accueil!$A$1:$Y$125,5,FALSE))</f>
      </c>
      <c r="B39" s="15">
        <f>IF($D39="","",VLOOKUP($D39,Régional!$A$1:$Y$72,7,FALSE))</f>
      </c>
      <c r="C39" s="15">
        <f t="shared" si="5"/>
      </c>
      <c r="D39" s="104">
        <f>IF(Accueil!H49="X",Accueil!A49,"")</f>
      </c>
      <c r="E39" s="1">
        <f>IF($D39="","",VLOOKUP($D39,Régional!$A$1:$Y$72,16,FALSE))</f>
      </c>
      <c r="F39" s="1">
        <f>IF($D39="","",VLOOKUP($D39,Régional!$A$1:$Y$72,13,FALSE))</f>
      </c>
      <c r="G39" s="17"/>
      <c r="H39" s="17"/>
      <c r="I39" s="17"/>
      <c r="J39" s="17"/>
      <c r="K39" s="17"/>
      <c r="L39" s="17"/>
      <c r="M39" s="2">
        <f t="shared" si="6"/>
        <v>0</v>
      </c>
      <c r="N39" s="3">
        <f t="shared" si="7"/>
        <v>0</v>
      </c>
      <c r="O39" s="6">
        <f t="shared" si="8"/>
        <v>0</v>
      </c>
      <c r="P39" s="70"/>
      <c r="Q39">
        <f t="shared" si="9"/>
      </c>
    </row>
    <row r="40" spans="1:17" ht="12.75">
      <c r="A40" s="1">
        <f>IF($D40="","",VLOOKUP($D40,Accueil!$A$1:$Y$125,5,FALSE))</f>
      </c>
      <c r="B40" s="15">
        <f>IF($D40="","",VLOOKUP($D40,Régional!$A$1:$Y$72,7,FALSE))</f>
      </c>
      <c r="C40" s="15">
        <f t="shared" si="5"/>
      </c>
      <c r="D40" s="104">
        <f>IF(Accueil!H47="X",Accueil!A47,"")</f>
      </c>
      <c r="E40" s="1">
        <f>IF($D40="","",VLOOKUP($D40,Régional!$A$1:$Y$72,16,FALSE))</f>
      </c>
      <c r="F40" s="1">
        <f>IF($D40="","",VLOOKUP($D40,Régional!$A$1:$Y$72,13,FALSE))</f>
      </c>
      <c r="G40" s="17"/>
      <c r="H40" s="17"/>
      <c r="I40" s="17"/>
      <c r="J40" s="17"/>
      <c r="K40" s="17"/>
      <c r="L40" s="17"/>
      <c r="M40" s="2">
        <f t="shared" si="6"/>
        <v>0</v>
      </c>
      <c r="N40" s="3">
        <f t="shared" si="7"/>
        <v>0</v>
      </c>
      <c r="O40" s="6">
        <f t="shared" si="8"/>
        <v>0</v>
      </c>
      <c r="P40" s="70"/>
      <c r="Q40">
        <f t="shared" si="9"/>
      </c>
    </row>
    <row r="41" spans="1:17" ht="12.75">
      <c r="A41" s="1">
        <f>IF($D41="","",VLOOKUP($D41,Accueil!$A$1:$Y$125,5,FALSE))</f>
      </c>
      <c r="B41" s="15">
        <f>IF($D41="","",VLOOKUP($D41,Régional!$A$1:$Y$72,7,FALSE))</f>
      </c>
      <c r="C41" s="15">
        <f t="shared" si="5"/>
      </c>
      <c r="D41" s="104">
        <f>IF(Accueil!H46="X",Accueil!A46,"")</f>
      </c>
      <c r="E41" s="1">
        <f>IF($D41="","",VLOOKUP($D41,Régional!$A$1:$Y$72,16,FALSE))</f>
      </c>
      <c r="F41" s="1">
        <f>IF($D41="","",VLOOKUP($D41,Régional!$A$1:$Y$72,13,FALSE))</f>
      </c>
      <c r="G41" s="17"/>
      <c r="H41" s="17"/>
      <c r="I41" s="17"/>
      <c r="J41" s="17"/>
      <c r="K41" s="17"/>
      <c r="L41" s="17"/>
      <c r="M41" s="2">
        <f t="shared" si="6"/>
        <v>0</v>
      </c>
      <c r="N41" s="3">
        <f t="shared" si="7"/>
        <v>0</v>
      </c>
      <c r="O41" s="6">
        <f t="shared" si="8"/>
        <v>0</v>
      </c>
      <c r="P41" s="70"/>
      <c r="Q41">
        <f t="shared" si="9"/>
      </c>
    </row>
    <row r="42" spans="1:17" ht="12.75">
      <c r="A42" s="1">
        <f>IF($D42="","",VLOOKUP($D42,Accueil!$A$1:$Y$125,5,FALSE))</f>
      </c>
      <c r="B42" s="15">
        <f>IF($D42="","",VLOOKUP($D42,Régional!$A$1:$Y$72,7,FALSE))</f>
      </c>
      <c r="C42" s="15">
        <f t="shared" si="5"/>
      </c>
      <c r="D42" s="104">
        <f>IF(Accueil!H33="X",Accueil!A33,"")</f>
      </c>
      <c r="E42" s="1">
        <f>IF($D42="","",VLOOKUP($D42,Régional!$A$1:$Y$72,16,FALSE))</f>
      </c>
      <c r="F42" s="1">
        <f>IF($D42="","",VLOOKUP($D42,Régional!$A$1:$Y$72,13,FALSE))</f>
      </c>
      <c r="G42" s="17"/>
      <c r="H42" s="17"/>
      <c r="I42" s="17"/>
      <c r="J42" s="17"/>
      <c r="K42" s="17"/>
      <c r="L42" s="17"/>
      <c r="M42" s="2">
        <f t="shared" si="6"/>
        <v>0</v>
      </c>
      <c r="N42" s="3">
        <f t="shared" si="7"/>
        <v>0</v>
      </c>
      <c r="O42" s="6">
        <f t="shared" si="8"/>
        <v>0</v>
      </c>
      <c r="P42" s="70"/>
      <c r="Q42">
        <f t="shared" si="9"/>
      </c>
    </row>
    <row r="43" spans="1:17" ht="12.75">
      <c r="A43" s="1">
        <f>IF($D43="","",VLOOKUP($D43,Accueil!$A$1:$Y$125,5,FALSE))</f>
      </c>
      <c r="B43" s="15">
        <f>IF($D43="","",VLOOKUP($D43,Régional!$A$1:$Y$72,7,FALSE))</f>
      </c>
      <c r="C43" s="15">
        <f t="shared" si="5"/>
      </c>
      <c r="D43" s="104">
        <f>IF(Accueil!H51="X",Accueil!A51,"")</f>
      </c>
      <c r="E43" s="1">
        <f>IF($D43="","",VLOOKUP($D43,Régional!$A$1:$Y$72,16,FALSE))</f>
      </c>
      <c r="F43" s="1">
        <f>IF($D43="","",VLOOKUP($D43,Régional!$A$1:$Y$72,13,FALSE))</f>
      </c>
      <c r="G43" s="17"/>
      <c r="H43" s="17"/>
      <c r="I43" s="17"/>
      <c r="J43" s="17"/>
      <c r="K43" s="17"/>
      <c r="L43" s="17"/>
      <c r="M43" s="2">
        <f t="shared" si="6"/>
        <v>0</v>
      </c>
      <c r="N43" s="3">
        <f t="shared" si="7"/>
        <v>0</v>
      </c>
      <c r="O43" s="6">
        <f t="shared" si="8"/>
        <v>0</v>
      </c>
      <c r="P43" s="70"/>
      <c r="Q43">
        <f t="shared" si="9"/>
      </c>
    </row>
    <row r="44" spans="1:17" ht="12.75">
      <c r="A44" s="1">
        <f>IF($D44="","",VLOOKUP($D44,Accueil!$A$1:$Y$125,5,FALSE))</f>
      </c>
      <c r="B44" s="15">
        <f>IF($D44="","",VLOOKUP($D44,Régional!$A$1:$Y$72,7,FALSE))</f>
      </c>
      <c r="C44" s="15">
        <f t="shared" si="5"/>
      </c>
      <c r="D44" s="104">
        <f>IF(Accueil!H53="X",Accueil!A53,"")</f>
      </c>
      <c r="E44" s="1">
        <f>IF($D44="","",VLOOKUP($D44,Régional!$A$1:$Y$72,16,FALSE))</f>
      </c>
      <c r="F44" s="1">
        <f>IF($D44="","",VLOOKUP($D44,Régional!$A$1:$Y$72,13,FALSE))</f>
      </c>
      <c r="G44" s="17"/>
      <c r="H44" s="17"/>
      <c r="I44" s="17"/>
      <c r="J44" s="17"/>
      <c r="K44" s="17"/>
      <c r="L44" s="17"/>
      <c r="M44" s="2">
        <f t="shared" si="6"/>
        <v>0</v>
      </c>
      <c r="N44" s="3">
        <f t="shared" si="7"/>
        <v>0</v>
      </c>
      <c r="O44" s="6">
        <f t="shared" si="8"/>
        <v>0</v>
      </c>
      <c r="P44" s="70"/>
      <c r="Q44">
        <f t="shared" si="9"/>
      </c>
    </row>
    <row r="45" spans="1:17" ht="12.75">
      <c r="A45" s="1">
        <f>IF($D45="","",VLOOKUP($D45,Accueil!$A$1:$Y$125,5,FALSE))</f>
      </c>
      <c r="B45" s="15">
        <f>IF($D45="","",VLOOKUP($D45,Régional!$A$1:$Y$72,7,FALSE))</f>
      </c>
      <c r="C45" s="15">
        <f t="shared" si="5"/>
      </c>
      <c r="D45" s="104">
        <f>IF(Accueil!H67="X",Accueil!A67,"")</f>
      </c>
      <c r="E45" s="1">
        <f>IF($D45="","",VLOOKUP($D45,Régional!$A$1:$Y$72,16,FALSE))</f>
      </c>
      <c r="F45" s="1">
        <f>IF($D45="","",VLOOKUP($D45,Régional!$A$1:$Y$72,13,FALSE))</f>
      </c>
      <c r="G45" s="17"/>
      <c r="H45" s="17"/>
      <c r="I45" s="17"/>
      <c r="J45" s="17"/>
      <c r="K45" s="17"/>
      <c r="L45" s="17"/>
      <c r="M45" s="2">
        <f t="shared" si="6"/>
        <v>0</v>
      </c>
      <c r="N45" s="3">
        <f t="shared" si="7"/>
        <v>0</v>
      </c>
      <c r="O45" s="6">
        <f t="shared" si="8"/>
        <v>0</v>
      </c>
      <c r="P45" s="70"/>
      <c r="Q45">
        <f t="shared" si="9"/>
      </c>
    </row>
    <row r="46" spans="1:17" ht="12.75">
      <c r="A46" s="1">
        <f>IF($D46="","",VLOOKUP($D46,Accueil!$A$1:$Y$125,5,FALSE))</f>
      </c>
      <c r="B46" s="15">
        <f>IF($D46="","",VLOOKUP($D46,Régional!$A$1:$Y$72,7,FALSE))</f>
      </c>
      <c r="C46" s="15">
        <f t="shared" si="5"/>
      </c>
      <c r="D46" s="104">
        <f>IF(Accueil!H66="X",Accueil!A66,"")</f>
      </c>
      <c r="E46" s="1">
        <f>IF($D46="","",VLOOKUP($D46,Régional!$A$1:$Y$72,16,FALSE))</f>
      </c>
      <c r="F46" s="1">
        <f>IF($D46="","",VLOOKUP($D46,Régional!$A$1:$Y$72,13,FALSE))</f>
      </c>
      <c r="G46" s="17"/>
      <c r="H46" s="17"/>
      <c r="I46" s="17"/>
      <c r="J46" s="17"/>
      <c r="K46" s="17"/>
      <c r="L46" s="17"/>
      <c r="M46" s="2">
        <f t="shared" si="6"/>
        <v>0</v>
      </c>
      <c r="N46" s="3">
        <f t="shared" si="7"/>
        <v>0</v>
      </c>
      <c r="O46" s="6">
        <f t="shared" si="8"/>
        <v>0</v>
      </c>
      <c r="P46" s="70"/>
      <c r="Q46">
        <f t="shared" si="9"/>
      </c>
    </row>
    <row r="47" spans="1:17" ht="12.75">
      <c r="A47" s="1">
        <f>IF($D47="","",VLOOKUP($D47,Accueil!$A$1:$Y$125,5,FALSE))</f>
      </c>
      <c r="B47" s="15">
        <f>IF($D47="","",VLOOKUP($D47,Régional!$A$1:$Y$72,7,FALSE))</f>
      </c>
      <c r="C47" s="15">
        <f t="shared" si="5"/>
      </c>
      <c r="D47" s="104">
        <f>IF(Accueil!H50="X",Accueil!A50,"")</f>
      </c>
      <c r="E47" s="1">
        <f>IF($D47="","",VLOOKUP($D47,Régional!$A$1:$Y$72,16,FALSE))</f>
      </c>
      <c r="F47" s="1">
        <f>IF($D47="","",VLOOKUP($D47,Régional!$A$1:$Y$72,13,FALSE))</f>
      </c>
      <c r="G47" s="17"/>
      <c r="H47" s="17"/>
      <c r="I47" s="17"/>
      <c r="J47" s="17"/>
      <c r="K47" s="17"/>
      <c r="L47" s="17"/>
      <c r="M47" s="2">
        <f t="shared" si="6"/>
        <v>0</v>
      </c>
      <c r="N47" s="3">
        <f t="shared" si="7"/>
        <v>0</v>
      </c>
      <c r="O47" s="6">
        <f t="shared" si="8"/>
        <v>0</v>
      </c>
      <c r="P47" s="70"/>
      <c r="Q47">
        <f t="shared" si="9"/>
      </c>
    </row>
    <row r="48" spans="1:17" ht="12.75">
      <c r="A48" s="1">
        <f>IF($D48="","",VLOOKUP($D48,Accueil!$A$1:$Y$125,5,FALSE))</f>
      </c>
      <c r="B48" s="15">
        <f>IF($D48="","",VLOOKUP($D48,Régional!$A$1:$Y$72,7,FALSE))</f>
      </c>
      <c r="C48" s="15">
        <f t="shared" si="5"/>
      </c>
      <c r="D48" s="104">
        <f>IF(Accueil!H69="X",Accueil!A69,"")</f>
      </c>
      <c r="E48" s="1">
        <f>IF($D48="","",VLOOKUP($D48,Régional!$A$1:$Y$72,16,FALSE))</f>
      </c>
      <c r="F48" s="1">
        <f>IF($D48="","",VLOOKUP($D48,Régional!$A$1:$Y$72,13,FALSE))</f>
      </c>
      <c r="G48" s="17"/>
      <c r="H48" s="17"/>
      <c r="I48" s="17"/>
      <c r="J48" s="17"/>
      <c r="K48" s="17"/>
      <c r="L48" s="17"/>
      <c r="M48" s="2">
        <f t="shared" si="6"/>
        <v>0</v>
      </c>
      <c r="N48" s="3">
        <f t="shared" si="7"/>
        <v>0</v>
      </c>
      <c r="O48" s="6">
        <f t="shared" si="8"/>
        <v>0</v>
      </c>
      <c r="P48" s="70"/>
      <c r="Q48">
        <f t="shared" si="9"/>
      </c>
    </row>
    <row r="49" spans="1:17" ht="12.75">
      <c r="A49" s="1">
        <f>IF($D49="","",VLOOKUP($D49,Accueil!$A$1:$Y$125,5,FALSE))</f>
      </c>
      <c r="B49" s="15">
        <f>IF($D49="","",VLOOKUP($D49,Régional!$A$1:$Y$72,7,FALSE))</f>
      </c>
      <c r="C49" s="15">
        <f t="shared" si="5"/>
      </c>
      <c r="D49" s="104">
        <f>IF(Accueil!H68="X",Accueil!A68,"")</f>
      </c>
      <c r="E49" s="1">
        <f>IF($D49="","",VLOOKUP($D49,Régional!$A$1:$Y$72,16,FALSE))</f>
      </c>
      <c r="F49" s="1">
        <f>IF($D49="","",VLOOKUP($D49,Régional!$A$1:$Y$72,13,FALSE))</f>
      </c>
      <c r="G49" s="17"/>
      <c r="H49" s="17"/>
      <c r="I49" s="17"/>
      <c r="J49" s="17"/>
      <c r="K49" s="17"/>
      <c r="L49" s="17"/>
      <c r="M49" s="2">
        <f t="shared" si="6"/>
        <v>0</v>
      </c>
      <c r="N49" s="3">
        <f t="shared" si="7"/>
        <v>0</v>
      </c>
      <c r="O49" s="6">
        <f t="shared" si="8"/>
        <v>0</v>
      </c>
      <c r="P49" s="70"/>
      <c r="Q49">
        <f t="shared" si="9"/>
      </c>
    </row>
    <row r="50" spans="1:17" ht="12.75">
      <c r="A50" s="1">
        <f>IF($D50="","",VLOOKUP($D50,Accueil!$A$1:$Y$125,5,FALSE))</f>
      </c>
      <c r="B50" s="15">
        <f>IF($D50="","",VLOOKUP($D50,Régional!$A$1:$Y$72,7,FALSE))</f>
      </c>
      <c r="C50" s="15">
        <f t="shared" si="5"/>
      </c>
      <c r="D50" s="104">
        <f>IF(Accueil!H73="X",Accueil!A73,"")</f>
      </c>
      <c r="E50" s="1">
        <f>IF($D50="","",VLOOKUP($D50,Régional!$A$1:$Y$72,16,FALSE))</f>
      </c>
      <c r="F50" s="1">
        <f>IF($D50="","",VLOOKUP($D50,Régional!$A$1:$Y$72,13,FALSE))</f>
      </c>
      <c r="G50" s="17"/>
      <c r="H50" s="17"/>
      <c r="I50" s="17"/>
      <c r="J50" s="17"/>
      <c r="K50" s="17"/>
      <c r="L50" s="17"/>
      <c r="M50" s="2">
        <f t="shared" si="6"/>
        <v>0</v>
      </c>
      <c r="N50" s="3">
        <f t="shared" si="7"/>
        <v>0</v>
      </c>
      <c r="O50" s="6">
        <f t="shared" si="8"/>
        <v>0</v>
      </c>
      <c r="P50" s="70"/>
      <c r="Q50">
        <f t="shared" si="9"/>
      </c>
    </row>
    <row r="51" spans="1:17" ht="12.75">
      <c r="A51" s="1">
        <f>IF($D51="","",VLOOKUP($D51,Accueil!$A$1:$Y$125,5,FALSE))</f>
      </c>
      <c r="B51" s="15">
        <f>IF($D51="","",VLOOKUP($D51,Régional!$A$1:$Y$72,7,FALSE))</f>
      </c>
      <c r="C51" s="15">
        <f t="shared" si="5"/>
      </c>
      <c r="D51" s="104">
        <f>IF(Accueil!H71="X",Accueil!A71,"")</f>
      </c>
      <c r="E51" s="1">
        <f>IF($D51="","",VLOOKUP($D51,Régional!$A$1:$Y$72,16,FALSE))</f>
      </c>
      <c r="F51" s="1">
        <f>IF($D51="","",VLOOKUP($D51,Régional!$A$1:$Y$72,13,FALSE))</f>
      </c>
      <c r="G51" s="17"/>
      <c r="H51" s="17"/>
      <c r="I51" s="17"/>
      <c r="J51" s="17"/>
      <c r="K51" s="17"/>
      <c r="L51" s="17"/>
      <c r="M51" s="2">
        <f t="shared" si="6"/>
        <v>0</v>
      </c>
      <c r="N51" s="3">
        <f t="shared" si="7"/>
        <v>0</v>
      </c>
      <c r="O51" s="6">
        <f t="shared" si="8"/>
        <v>0</v>
      </c>
      <c r="P51" s="70"/>
      <c r="Q51">
        <f t="shared" si="9"/>
      </c>
    </row>
    <row r="52" spans="1:17" ht="12.75">
      <c r="A52" s="1">
        <f>IF($D52="","",VLOOKUP($D52,Accueil!$A$1:$Y$125,5,FALSE))</f>
      </c>
      <c r="B52" s="15">
        <f>IF($D52="","",VLOOKUP($D52,Régional!$A$1:$Y$72,7,FALSE))</f>
      </c>
      <c r="C52" s="15">
        <f t="shared" si="5"/>
      </c>
      <c r="D52" s="104">
        <f>IF(Accueil!H74="X",Accueil!A74,"")</f>
      </c>
      <c r="E52" s="1">
        <f>IF($D52="","",VLOOKUP($D52,Régional!$A$1:$Y$72,16,FALSE))</f>
      </c>
      <c r="F52" s="1">
        <f>IF($D52="","",VLOOKUP($D52,Régional!$A$1:$Y$72,13,FALSE))</f>
      </c>
      <c r="G52" s="17"/>
      <c r="H52" s="17"/>
      <c r="I52" s="17"/>
      <c r="J52" s="17"/>
      <c r="K52" s="17"/>
      <c r="L52" s="17"/>
      <c r="M52" s="2">
        <f t="shared" si="6"/>
        <v>0</v>
      </c>
      <c r="N52" s="3">
        <f t="shared" si="7"/>
        <v>0</v>
      </c>
      <c r="O52" s="6">
        <f t="shared" si="8"/>
        <v>0</v>
      </c>
      <c r="P52" s="70"/>
      <c r="Q52">
        <f t="shared" si="9"/>
      </c>
    </row>
    <row r="53" spans="1:17" ht="12.75">
      <c r="A53" s="1">
        <f>IF($D53="","",VLOOKUP($D53,Accueil!$A$1:$Y$125,5,FALSE))</f>
      </c>
      <c r="B53" s="15">
        <f>IF($D53="","",VLOOKUP($D53,Régional!$A$1:$Y$72,7,FALSE))</f>
      </c>
      <c r="C53" s="15">
        <f t="shared" si="5"/>
      </c>
      <c r="D53" s="104">
        <f>IF(Accueil!H76="X",Accueil!A76,"")</f>
      </c>
      <c r="E53" s="1">
        <f>IF($D53="","",VLOOKUP($D53,Régional!$A$1:$Y$72,16,FALSE))</f>
      </c>
      <c r="F53" s="1">
        <f>IF($D53="","",VLOOKUP($D53,Régional!$A$1:$Y$72,13,FALSE))</f>
      </c>
      <c r="G53" s="17"/>
      <c r="H53" s="17"/>
      <c r="I53" s="17"/>
      <c r="J53" s="17"/>
      <c r="K53" s="17"/>
      <c r="L53" s="17"/>
      <c r="M53" s="2">
        <f t="shared" si="6"/>
        <v>0</v>
      </c>
      <c r="N53" s="3">
        <f t="shared" si="7"/>
        <v>0</v>
      </c>
      <c r="O53" s="6">
        <f t="shared" si="8"/>
        <v>0</v>
      </c>
      <c r="P53" s="70"/>
      <c r="Q53">
        <f t="shared" si="9"/>
      </c>
    </row>
    <row r="54" spans="1:17" ht="12.75">
      <c r="A54" s="1">
        <f>IF($D54="","",VLOOKUP($D54,Accueil!$A$1:$Y$125,5,FALSE))</f>
      </c>
      <c r="B54" s="15">
        <f>IF($D54="","",VLOOKUP($D54,Régional!$A$1:$Y$72,7,FALSE))</f>
      </c>
      <c r="C54" s="15">
        <f t="shared" si="5"/>
      </c>
      <c r="D54" s="104">
        <f>IF(Accueil!H75="X",Accueil!A75,"")</f>
      </c>
      <c r="E54" s="1">
        <f>IF($D54="","",VLOOKUP($D54,Régional!$A$1:$Y$72,16,FALSE))</f>
      </c>
      <c r="F54" s="1">
        <f>IF($D54="","",VLOOKUP($D54,Régional!$A$1:$Y$72,13,FALSE))</f>
      </c>
      <c r="G54" s="17"/>
      <c r="H54" s="17"/>
      <c r="I54" s="17"/>
      <c r="J54" s="17"/>
      <c r="K54" s="17"/>
      <c r="L54" s="17"/>
      <c r="M54" s="2">
        <f t="shared" si="6"/>
        <v>0</v>
      </c>
      <c r="N54" s="3">
        <f t="shared" si="7"/>
        <v>0</v>
      </c>
      <c r="O54" s="6">
        <f t="shared" si="8"/>
        <v>0</v>
      </c>
      <c r="P54" s="70"/>
      <c r="Q54">
        <f t="shared" si="9"/>
      </c>
    </row>
    <row r="55" spans="1:17" ht="12.75">
      <c r="A55" s="1">
        <f>IF($D55="","",VLOOKUP($D55,Accueil!$A$1:$Y$125,5,FALSE))</f>
      </c>
      <c r="B55" s="15">
        <f>IF($D55="","",VLOOKUP($D55,Régional!$A$1:$Y$72,7,FALSE))</f>
      </c>
      <c r="C55" s="15">
        <f t="shared" si="5"/>
      </c>
      <c r="D55" s="104">
        <f>IF(Accueil!H70="X",Accueil!A70,"")</f>
      </c>
      <c r="E55" s="1">
        <f>IF($D55="","",VLOOKUP($D55,Régional!$A$1:$Y$72,16,FALSE))</f>
      </c>
      <c r="F55" s="1">
        <f>IF($D55="","",VLOOKUP($D55,Régional!$A$1:$Y$72,13,FALSE))</f>
      </c>
      <c r="G55" s="17"/>
      <c r="H55" s="17"/>
      <c r="I55" s="17"/>
      <c r="J55" s="17"/>
      <c r="K55" s="17"/>
      <c r="L55" s="17"/>
      <c r="M55" s="2">
        <f t="shared" si="6"/>
        <v>0</v>
      </c>
      <c r="N55" s="3">
        <f t="shared" si="7"/>
        <v>0</v>
      </c>
      <c r="O55" s="6">
        <f t="shared" si="8"/>
        <v>0</v>
      </c>
      <c r="P55" s="70"/>
      <c r="Q55">
        <f t="shared" si="9"/>
      </c>
    </row>
    <row r="56" spans="1:17" ht="12.75">
      <c r="A56" s="1">
        <f>IF($D56="","",VLOOKUP($D56,Accueil!$A$1:$Y$125,5,FALSE))</f>
      </c>
      <c r="B56" s="15">
        <f>IF($D56="","",VLOOKUP($D56,Régional!$A$1:$Y$72,7,FALSE))</f>
      </c>
      <c r="C56" s="15">
        <f t="shared" si="5"/>
      </c>
      <c r="D56" s="104">
        <f>IF(Accueil!H72="X",Accueil!A72,"")</f>
      </c>
      <c r="E56" s="1">
        <f>IF($D56="","",VLOOKUP($D56,Régional!$A$1:$Y$72,16,FALSE))</f>
      </c>
      <c r="F56" s="1">
        <f>IF($D56="","",VLOOKUP($D56,Régional!$A$1:$Y$72,13,FALSE))</f>
      </c>
      <c r="G56" s="17"/>
      <c r="H56" s="17"/>
      <c r="I56" s="17"/>
      <c r="J56" s="17"/>
      <c r="K56" s="17"/>
      <c r="L56" s="17"/>
      <c r="M56" s="2">
        <f t="shared" si="6"/>
        <v>0</v>
      </c>
      <c r="N56" s="3">
        <f t="shared" si="7"/>
        <v>0</v>
      </c>
      <c r="O56" s="6">
        <f t="shared" si="8"/>
        <v>0</v>
      </c>
      <c r="P56" s="70"/>
      <c r="Q56">
        <f t="shared" si="9"/>
      </c>
    </row>
    <row r="57" spans="1:17" ht="12.75">
      <c r="A57" s="1">
        <f>IF($D57="","",VLOOKUP($D57,Accueil!$A$1:$Y$125,5,FALSE))</f>
      </c>
      <c r="B57" s="15">
        <f>IF($D57="","",VLOOKUP($D57,Régional!$A$1:$Y$72,7,FALSE))</f>
      </c>
      <c r="C57" s="15">
        <f t="shared" si="5"/>
      </c>
      <c r="D57" s="104">
        <f>IF(Accueil!H77="X",Accueil!A77,"")</f>
      </c>
      <c r="E57" s="1">
        <f>IF($D57="","",VLOOKUP($D57,Régional!$A$1:$Y$72,16,FALSE))</f>
      </c>
      <c r="F57" s="1">
        <f>IF($D57="","",VLOOKUP($D57,Régional!$A$1:$Y$72,13,FALSE))</f>
      </c>
      <c r="G57" s="17"/>
      <c r="H57" s="17"/>
      <c r="I57" s="17"/>
      <c r="J57" s="17"/>
      <c r="K57" s="17"/>
      <c r="L57" s="17"/>
      <c r="M57" s="2">
        <f t="shared" si="6"/>
        <v>0</v>
      </c>
      <c r="N57" s="3">
        <f t="shared" si="7"/>
        <v>0</v>
      </c>
      <c r="O57" s="6">
        <f t="shared" si="8"/>
        <v>0</v>
      </c>
      <c r="P57" s="70"/>
      <c r="Q57">
        <f t="shared" si="9"/>
      </c>
    </row>
    <row r="58" spans="1:17" ht="12.75">
      <c r="A58" s="1">
        <f>IF($D58="","",VLOOKUP($D58,Accueil!$A$1:$Y$125,5,FALSE))</f>
      </c>
      <c r="B58" s="15">
        <f>IF($D58="","",VLOOKUP($D58,Régional!$A$1:$Y$72,7,FALSE))</f>
      </c>
      <c r="C58" s="15">
        <f t="shared" si="5"/>
      </c>
      <c r="D58" s="104">
        <f>IF(Accueil!H78="X",Accueil!A78,"")</f>
      </c>
      <c r="E58" s="1">
        <f>IF($D58="","",VLOOKUP($D58,Régional!$A$1:$Y$72,16,FALSE))</f>
      </c>
      <c r="F58" s="1">
        <f>IF($D58="","",VLOOKUP($D58,Régional!$A$1:$Y$72,13,FALSE))</f>
      </c>
      <c r="G58" s="17"/>
      <c r="H58" s="17"/>
      <c r="I58" s="17"/>
      <c r="J58" s="17"/>
      <c r="K58" s="17"/>
      <c r="L58" s="17"/>
      <c r="M58" s="2">
        <f t="shared" si="6"/>
        <v>0</v>
      </c>
      <c r="N58" s="3">
        <f t="shared" si="7"/>
        <v>0</v>
      </c>
      <c r="O58" s="6">
        <f t="shared" si="8"/>
        <v>0</v>
      </c>
      <c r="P58" s="70"/>
      <c r="Q58">
        <f t="shared" si="9"/>
      </c>
    </row>
    <row r="59" spans="1:17" ht="12.75">
      <c r="A59" s="1">
        <f>IF($D59="","",VLOOKUP($D59,Accueil!$A$1:$Y$125,5,FALSE))</f>
      </c>
      <c r="B59" s="15">
        <f>IF($D59="","",VLOOKUP($D59,Régional!$A$1:$Y$72,7,FALSE))</f>
      </c>
      <c r="C59" s="15">
        <f t="shared" si="5"/>
      </c>
      <c r="D59" s="104">
        <f>IF(Accueil!H79="X",Accueil!A79,"")</f>
      </c>
      <c r="E59" s="1">
        <f>IF($D59="","",VLOOKUP($D59,Régional!$A$1:$Y$72,16,FALSE))</f>
      </c>
      <c r="F59" s="1">
        <f>IF($D59="","",VLOOKUP($D59,Régional!$A$1:$Y$72,13,FALSE))</f>
      </c>
      <c r="G59" s="17"/>
      <c r="H59" s="17"/>
      <c r="I59" s="17"/>
      <c r="J59" s="17"/>
      <c r="K59" s="17"/>
      <c r="L59" s="17"/>
      <c r="M59" s="2">
        <f t="shared" si="6"/>
        <v>0</v>
      </c>
      <c r="N59" s="3">
        <f t="shared" si="7"/>
        <v>0</v>
      </c>
      <c r="O59" s="6">
        <f t="shared" si="8"/>
        <v>0</v>
      </c>
      <c r="P59" s="70"/>
      <c r="Q59">
        <f t="shared" si="9"/>
      </c>
    </row>
    <row r="60" spans="1:17" ht="12.75">
      <c r="A60" s="1">
        <f>IF($D60="","",VLOOKUP($D60,Accueil!$A$1:$Y$125,5,FALSE))</f>
      </c>
      <c r="B60" s="15">
        <f>IF($D60="","",VLOOKUP($D60,Régional!$A$1:$Y$72,7,FALSE))</f>
      </c>
      <c r="C60" s="15">
        <f t="shared" si="5"/>
      </c>
      <c r="D60" s="104">
        <f>IF(Accueil!H80="X",Accueil!A80,"")</f>
      </c>
      <c r="E60" s="1">
        <f>IF($D60="","",VLOOKUP($D60,Régional!$A$1:$Y$72,16,FALSE))</f>
      </c>
      <c r="F60" s="1">
        <f>IF($D60="","",VLOOKUP($D60,Régional!$A$1:$Y$72,13,FALSE))</f>
      </c>
      <c r="G60" s="17"/>
      <c r="H60" s="17"/>
      <c r="I60" s="17"/>
      <c r="J60" s="17"/>
      <c r="K60" s="17"/>
      <c r="L60" s="17"/>
      <c r="M60" s="2">
        <f t="shared" si="6"/>
        <v>0</v>
      </c>
      <c r="N60" s="3">
        <f t="shared" si="7"/>
        <v>0</v>
      </c>
      <c r="O60" s="6">
        <f t="shared" si="8"/>
        <v>0</v>
      </c>
      <c r="P60" s="70"/>
      <c r="Q60">
        <f t="shared" si="9"/>
      </c>
    </row>
    <row r="61" spans="1:17" ht="12.75">
      <c r="A61" s="1">
        <f>IF($D61="","",VLOOKUP($D61,Accueil!$A$1:$Y$125,5,FALSE))</f>
      </c>
      <c r="B61" s="15">
        <f>IF($D61="","",VLOOKUP($D61,Régional!$A$1:$Y$72,7,FALSE))</f>
      </c>
      <c r="C61" s="15">
        <f t="shared" si="5"/>
      </c>
      <c r="D61" s="104">
        <f>IF(Accueil!H81="X",Accueil!A81,"")</f>
      </c>
      <c r="E61" s="1">
        <f>IF($D61="","",VLOOKUP($D61,Régional!$A$1:$Y$72,16,FALSE))</f>
      </c>
      <c r="F61" s="1">
        <f>IF($D61="","",VLOOKUP($D61,Régional!$A$1:$Y$72,13,FALSE))</f>
      </c>
      <c r="G61" s="17"/>
      <c r="H61" s="17"/>
      <c r="I61" s="17"/>
      <c r="J61" s="17"/>
      <c r="K61" s="17"/>
      <c r="L61" s="17"/>
      <c r="M61" s="2">
        <f t="shared" si="6"/>
        <v>0</v>
      </c>
      <c r="N61" s="3">
        <f t="shared" si="7"/>
        <v>0</v>
      </c>
      <c r="O61" s="6">
        <f t="shared" si="8"/>
        <v>0</v>
      </c>
      <c r="P61" s="70"/>
      <c r="Q61">
        <f t="shared" si="9"/>
      </c>
    </row>
    <row r="62" spans="1:17" ht="12.75">
      <c r="A62" s="1">
        <f>IF($D62="","",VLOOKUP($D62,Accueil!$A$1:$Y$125,5,FALSE))</f>
      </c>
      <c r="B62" s="15">
        <f>IF($D62="","",VLOOKUP($D62,Régional!$A$1:$Y$72,7,FALSE))</f>
      </c>
      <c r="C62" s="15">
        <f t="shared" si="5"/>
      </c>
      <c r="D62" s="104">
        <f>IF(Accueil!H82="X",Accueil!A82,"")</f>
      </c>
      <c r="E62" s="1">
        <f>IF($D62="","",VLOOKUP($D62,Régional!$A$1:$Y$72,16,FALSE))</f>
      </c>
      <c r="F62" s="1">
        <f>IF($D62="","",VLOOKUP($D62,Régional!$A$1:$Y$72,13,FALSE))</f>
      </c>
      <c r="G62" s="17"/>
      <c r="H62" s="17"/>
      <c r="I62" s="17"/>
      <c r="J62" s="17"/>
      <c r="K62" s="17"/>
      <c r="L62" s="17"/>
      <c r="M62" s="2">
        <f t="shared" si="6"/>
        <v>0</v>
      </c>
      <c r="N62" s="3">
        <f t="shared" si="7"/>
        <v>0</v>
      </c>
      <c r="O62" s="6">
        <f t="shared" si="8"/>
        <v>0</v>
      </c>
      <c r="P62" s="70"/>
      <c r="Q62">
        <f t="shared" si="9"/>
      </c>
    </row>
    <row r="63" spans="1:17" ht="12.75">
      <c r="A63" s="1">
        <f>IF($D63="","",VLOOKUP($D63,Accueil!$A$1:$Y$125,5,FALSE))</f>
      </c>
      <c r="B63" s="15">
        <f>IF($D63="","",VLOOKUP($D63,Régional!$A$1:$Y$72,7,FALSE))</f>
      </c>
      <c r="C63" s="15">
        <f t="shared" si="5"/>
      </c>
      <c r="D63" s="104">
        <f>IF(Accueil!H83="X",Accueil!A83,"")</f>
      </c>
      <c r="E63" s="1">
        <f>IF($D63="","",VLOOKUP($D63,Régional!$A$1:$Y$72,16,FALSE))</f>
      </c>
      <c r="F63" s="1">
        <f>IF($D63="","",VLOOKUP($D63,Régional!$A$1:$Y$72,13,FALSE))</f>
      </c>
      <c r="G63" s="17"/>
      <c r="H63" s="17"/>
      <c r="I63" s="17"/>
      <c r="J63" s="17"/>
      <c r="K63" s="17"/>
      <c r="L63" s="17"/>
      <c r="M63" s="2">
        <f t="shared" si="6"/>
        <v>0</v>
      </c>
      <c r="N63" s="3">
        <f t="shared" si="7"/>
        <v>0</v>
      </c>
      <c r="O63" s="6">
        <f t="shared" si="8"/>
        <v>0</v>
      </c>
      <c r="P63" s="70"/>
      <c r="Q63">
        <f t="shared" si="9"/>
      </c>
    </row>
    <row r="64" spans="1:17" ht="12.75">
      <c r="A64" s="1">
        <f>IF($D64="","",VLOOKUP($D64,Accueil!$A$1:$Y$125,5,FALSE))</f>
      </c>
      <c r="B64" s="15">
        <f>IF($D64="","",VLOOKUP($D64,Régional!$A$1:$Y$72,7,FALSE))</f>
      </c>
      <c r="C64" s="15">
        <f t="shared" si="5"/>
      </c>
      <c r="D64" s="104">
        <f>IF(Accueil!H84="X",Accueil!A84,"")</f>
      </c>
      <c r="E64" s="1">
        <f>IF($D64="","",VLOOKUP($D64,Régional!$A$1:$Y$72,16,FALSE))</f>
      </c>
      <c r="F64" s="1">
        <f>IF($D64="","",VLOOKUP($D64,Régional!$A$1:$Y$72,13,FALSE))</f>
      </c>
      <c r="G64" s="17"/>
      <c r="H64" s="17"/>
      <c r="I64" s="17"/>
      <c r="J64" s="17"/>
      <c r="K64" s="17"/>
      <c r="L64" s="17"/>
      <c r="M64" s="2">
        <f t="shared" si="6"/>
        <v>0</v>
      </c>
      <c r="N64" s="3">
        <f t="shared" si="7"/>
        <v>0</v>
      </c>
      <c r="O64" s="6">
        <f t="shared" si="8"/>
        <v>0</v>
      </c>
      <c r="P64" s="70"/>
      <c r="Q64">
        <f t="shared" si="9"/>
      </c>
    </row>
    <row r="65" spans="1:17" ht="12.75">
      <c r="A65" s="1">
        <f>IF($D65="","",VLOOKUP($D65,Accueil!$A$1:$Y$125,5,FALSE))</f>
      </c>
      <c r="B65" s="15">
        <f>IF($D65="","",VLOOKUP($D65,Régional!$A$1:$Y$72,7,FALSE))</f>
      </c>
      <c r="C65" s="15">
        <f t="shared" si="5"/>
      </c>
      <c r="D65" s="104">
        <f>IF(Accueil!H85="X",Accueil!A85,"")</f>
      </c>
      <c r="E65" s="1">
        <f>IF($D65="","",VLOOKUP($D65,Régional!$A$1:$Y$72,16,FALSE))</f>
      </c>
      <c r="F65" s="1">
        <f>IF($D65="","",VLOOKUP($D65,Régional!$A$1:$Y$72,13,FALSE))</f>
      </c>
      <c r="G65" s="17"/>
      <c r="H65" s="17"/>
      <c r="I65" s="17"/>
      <c r="J65" s="17"/>
      <c r="K65" s="17"/>
      <c r="L65" s="17"/>
      <c r="M65" s="2">
        <f t="shared" si="6"/>
        <v>0</v>
      </c>
      <c r="N65" s="3">
        <f t="shared" si="7"/>
        <v>0</v>
      </c>
      <c r="O65" s="6">
        <f t="shared" si="8"/>
        <v>0</v>
      </c>
      <c r="P65" s="70"/>
      <c r="Q65">
        <f t="shared" si="9"/>
      </c>
    </row>
    <row r="66" spans="1:17" ht="12.75">
      <c r="A66" s="1">
        <f>IF($D66="","",VLOOKUP($D66,Accueil!$A$1:$Y$125,5,FALSE))</f>
      </c>
      <c r="B66" s="15">
        <f>IF($D66="","",VLOOKUP($D66,Régional!$A$1:$Y$72,7,FALSE))</f>
      </c>
      <c r="C66" s="15">
        <f t="shared" si="5"/>
      </c>
      <c r="D66" s="104">
        <f>IF(Accueil!H86="X",Accueil!A86,"")</f>
      </c>
      <c r="E66" s="1">
        <f>IF($D66="","",VLOOKUP($D66,Régional!$A$1:$Y$72,16,FALSE))</f>
      </c>
      <c r="F66" s="1">
        <f>IF($D66="","",VLOOKUP($D66,Régional!$A$1:$Y$72,13,FALSE))</f>
      </c>
      <c r="G66" s="17"/>
      <c r="H66" s="17"/>
      <c r="I66" s="17"/>
      <c r="J66" s="17"/>
      <c r="K66" s="17"/>
      <c r="L66" s="17"/>
      <c r="M66" s="2">
        <f t="shared" si="6"/>
        <v>0</v>
      </c>
      <c r="N66" s="3">
        <f t="shared" si="7"/>
        <v>0</v>
      </c>
      <c r="O66" s="6">
        <f t="shared" si="8"/>
        <v>0</v>
      </c>
      <c r="P66" s="70"/>
      <c r="Q66">
        <f t="shared" si="9"/>
      </c>
    </row>
    <row r="67" spans="1:17" ht="12.75">
      <c r="A67" s="1">
        <f>IF($D67="","",VLOOKUP($D67,Accueil!$A$1:$Y$125,5,FALSE))</f>
      </c>
      <c r="B67" s="15">
        <f>IF($D67="","",VLOOKUP($D67,Régional!$A$1:$Y$72,7,FALSE))</f>
      </c>
      <c r="C67" s="15">
        <f t="shared" si="5"/>
      </c>
      <c r="D67" s="104">
        <f>IF(Accueil!H87="X",Accueil!A87,"")</f>
      </c>
      <c r="E67" s="1">
        <f>IF($D67="","",VLOOKUP($D67,Régional!$A$1:$Y$72,16,FALSE))</f>
      </c>
      <c r="F67" s="1">
        <f>IF($D67="","",VLOOKUP($D67,Régional!$A$1:$Y$72,13,FALSE))</f>
      </c>
      <c r="G67" s="17"/>
      <c r="H67" s="17"/>
      <c r="I67" s="17"/>
      <c r="J67" s="17"/>
      <c r="K67" s="17"/>
      <c r="L67" s="17"/>
      <c r="M67" s="2">
        <f t="shared" si="6"/>
        <v>0</v>
      </c>
      <c r="N67" s="3">
        <f t="shared" si="7"/>
        <v>0</v>
      </c>
      <c r="O67" s="6">
        <f t="shared" si="8"/>
        <v>0</v>
      </c>
      <c r="P67" s="70"/>
      <c r="Q67">
        <f t="shared" si="9"/>
      </c>
    </row>
    <row r="68" spans="1:17" ht="12.75">
      <c r="A68" s="1">
        <f>IF($D68="","",VLOOKUP($D68,Accueil!$A$1:$Y$125,5,FALSE))</f>
      </c>
      <c r="B68" s="15">
        <f>IF($D68="","",VLOOKUP($D68,Régional!$A$1:$Y$72,7,FALSE))</f>
      </c>
      <c r="C68" s="15">
        <f t="shared" si="5"/>
      </c>
      <c r="D68" s="104">
        <f>IF(Accueil!H88="X",Accueil!A88,"")</f>
      </c>
      <c r="E68" s="1">
        <f>IF($D68="","",VLOOKUP($D68,Régional!$A$1:$Y$72,16,FALSE))</f>
      </c>
      <c r="F68" s="1">
        <f>IF($D68="","",VLOOKUP($D68,Régional!$A$1:$Y$72,13,FALSE))</f>
      </c>
      <c r="G68" s="17"/>
      <c r="H68" s="17"/>
      <c r="I68" s="17"/>
      <c r="J68" s="17"/>
      <c r="K68" s="17"/>
      <c r="L68" s="17"/>
      <c r="M68" s="2">
        <f t="shared" si="6"/>
        <v>0</v>
      </c>
      <c r="N68" s="3">
        <f t="shared" si="7"/>
        <v>0</v>
      </c>
      <c r="O68" s="6">
        <f t="shared" si="8"/>
        <v>0</v>
      </c>
      <c r="P68" s="70"/>
      <c r="Q68">
        <f t="shared" si="9"/>
      </c>
    </row>
    <row r="69" spans="1:17" ht="12.75">
      <c r="A69" s="1">
        <f>IF($D69="","",VLOOKUP($D69,Accueil!$A$1:$Y$125,5,FALSE))</f>
      </c>
      <c r="B69" s="15">
        <f>IF($D69="","",VLOOKUP($D69,Régional!$A$1:$Y$72,7,FALSE))</f>
      </c>
      <c r="C69" s="15">
        <f aca="true" t="shared" si="10" ref="C69:C100">CONCATENATE(A69,B69)</f>
      </c>
      <c r="D69" s="104">
        <f>IF(Accueil!H89="X",Accueil!A89,"")</f>
      </c>
      <c r="E69" s="1">
        <f>IF($D69="","",VLOOKUP($D69,Régional!$A$1:$Y$72,16,FALSE))</f>
      </c>
      <c r="F69" s="1">
        <f>IF($D69="","",VLOOKUP($D69,Régional!$A$1:$Y$72,13,FALSE))</f>
      </c>
      <c r="G69" s="17"/>
      <c r="H69" s="17"/>
      <c r="I69" s="17"/>
      <c r="J69" s="17"/>
      <c r="K69" s="17"/>
      <c r="L69" s="17"/>
      <c r="M69" s="2">
        <f aca="true" t="shared" si="11" ref="M69:M100">COUNTA(G69:L69)</f>
        <v>0</v>
      </c>
      <c r="N69" s="3">
        <f aca="true" t="shared" si="12" ref="N69:N104">SUM(G69:L69)</f>
        <v>0</v>
      </c>
      <c r="O69" s="6">
        <f aca="true" t="shared" si="13" ref="O69:O100">IF(M69=0,0,N69/M69)</f>
        <v>0</v>
      </c>
      <c r="P69" s="70"/>
      <c r="Q69">
        <f aca="true" t="shared" si="14" ref="Q69:Q104">IF(D69="","","X")</f>
      </c>
    </row>
    <row r="70" spans="1:17" ht="12.75">
      <c r="A70" s="1">
        <f>IF($D70="","",VLOOKUP($D70,Accueil!$A$1:$Y$125,5,FALSE))</f>
      </c>
      <c r="B70" s="15">
        <f>IF($D70="","",VLOOKUP($D70,Régional!$A$1:$Y$72,7,FALSE))</f>
      </c>
      <c r="C70" s="15">
        <f t="shared" si="10"/>
      </c>
      <c r="D70" s="104">
        <f>IF(Accueil!H90="X",Accueil!A90,"")</f>
      </c>
      <c r="E70" s="1">
        <f>IF($D70="","",VLOOKUP($D70,Régional!$A$1:$Y$72,16,FALSE))</f>
      </c>
      <c r="F70" s="1">
        <f>IF($D70="","",VLOOKUP($D70,Régional!$A$1:$Y$72,13,FALSE))</f>
      </c>
      <c r="G70" s="17"/>
      <c r="H70" s="17"/>
      <c r="I70" s="17"/>
      <c r="J70" s="17"/>
      <c r="K70" s="17"/>
      <c r="L70" s="17"/>
      <c r="M70" s="2">
        <f t="shared" si="11"/>
        <v>0</v>
      </c>
      <c r="N70" s="3">
        <f t="shared" si="12"/>
        <v>0</v>
      </c>
      <c r="O70" s="6">
        <f t="shared" si="13"/>
        <v>0</v>
      </c>
      <c r="P70" s="70"/>
      <c r="Q70">
        <f t="shared" si="14"/>
      </c>
    </row>
    <row r="71" spans="1:17" ht="12.75">
      <c r="A71" s="1">
        <f>IF($D71="","",VLOOKUP($D71,Accueil!$A$1:$Y$125,5,FALSE))</f>
      </c>
      <c r="B71" s="15">
        <f>IF($D71="","",VLOOKUP($D71,Régional!$A$1:$Y$72,7,FALSE))</f>
      </c>
      <c r="C71" s="15">
        <f t="shared" si="10"/>
      </c>
      <c r="D71" s="104">
        <f>IF(Accueil!H91="X",Accueil!A91,"")</f>
      </c>
      <c r="E71" s="1">
        <f>IF($D71="","",VLOOKUP($D71,Régional!$A$1:$Y$72,16,FALSE))</f>
      </c>
      <c r="F71" s="1">
        <f>IF($D71="","",VLOOKUP($D71,Régional!$A$1:$Y$72,13,FALSE))</f>
      </c>
      <c r="G71" s="17"/>
      <c r="H71" s="17"/>
      <c r="I71" s="17"/>
      <c r="J71" s="17"/>
      <c r="K71" s="17"/>
      <c r="L71" s="17"/>
      <c r="M71" s="2">
        <f t="shared" si="11"/>
        <v>0</v>
      </c>
      <c r="N71" s="3">
        <f t="shared" si="12"/>
        <v>0</v>
      </c>
      <c r="O71" s="6">
        <f t="shared" si="13"/>
        <v>0</v>
      </c>
      <c r="P71" s="70"/>
      <c r="Q71">
        <f t="shared" si="14"/>
      </c>
    </row>
    <row r="72" spans="1:17" ht="12.75">
      <c r="A72" s="1">
        <f>IF($D72="","",VLOOKUP($D72,Accueil!$A$1:$Y$125,5,FALSE))</f>
      </c>
      <c r="B72" s="15">
        <f>IF($D72="","",VLOOKUP($D72,Régional!$A$1:$Y$72,7,FALSE))</f>
      </c>
      <c r="C72" s="15">
        <f t="shared" si="10"/>
      </c>
      <c r="D72" s="104">
        <f>IF(Accueil!H92="X",Accueil!A92,"")</f>
      </c>
      <c r="E72" s="1">
        <f>IF($D72="","",VLOOKUP($D72,Régional!$A$1:$Y$72,16,FALSE))</f>
      </c>
      <c r="F72" s="1">
        <f>IF($D72="","",VLOOKUP($D72,Régional!$A$1:$Y$72,13,FALSE))</f>
      </c>
      <c r="G72" s="17"/>
      <c r="H72" s="17"/>
      <c r="I72" s="17"/>
      <c r="J72" s="17"/>
      <c r="K72" s="17"/>
      <c r="L72" s="17"/>
      <c r="M72" s="2">
        <f t="shared" si="11"/>
        <v>0</v>
      </c>
      <c r="N72" s="3">
        <f t="shared" si="12"/>
        <v>0</v>
      </c>
      <c r="O72" s="6">
        <f t="shared" si="13"/>
        <v>0</v>
      </c>
      <c r="P72" s="70"/>
      <c r="Q72">
        <f t="shared" si="14"/>
      </c>
    </row>
    <row r="73" spans="1:17" ht="12.75">
      <c r="A73" s="1">
        <f>IF($D73="","",VLOOKUP($D73,Accueil!$A$1:$Y$125,5,FALSE))</f>
      </c>
      <c r="B73" s="15">
        <f>IF($D73="","",VLOOKUP($D73,Régional!$A$1:$Y$72,7,FALSE))</f>
      </c>
      <c r="C73" s="15">
        <f t="shared" si="10"/>
      </c>
      <c r="D73" s="104">
        <f>IF(Accueil!H93="X",Accueil!A93,"")</f>
      </c>
      <c r="E73" s="1">
        <f>IF($D73="","",VLOOKUP($D73,Régional!$A$1:$Y$72,16,FALSE))</f>
      </c>
      <c r="F73" s="1">
        <f>IF($D73="","",VLOOKUP($D73,Régional!$A$1:$Y$72,13,FALSE))</f>
      </c>
      <c r="G73" s="17"/>
      <c r="H73" s="17"/>
      <c r="I73" s="17"/>
      <c r="J73" s="17"/>
      <c r="K73" s="17"/>
      <c r="L73" s="17"/>
      <c r="M73" s="2">
        <f t="shared" si="11"/>
        <v>0</v>
      </c>
      <c r="N73" s="3">
        <f t="shared" si="12"/>
        <v>0</v>
      </c>
      <c r="O73" s="6">
        <f t="shared" si="13"/>
        <v>0</v>
      </c>
      <c r="P73" s="70"/>
      <c r="Q73">
        <f t="shared" si="14"/>
      </c>
    </row>
    <row r="74" spans="1:17" ht="12.75">
      <c r="A74" s="1">
        <f>IF($D74="","",VLOOKUP($D74,Accueil!$A$1:$Y$125,5,FALSE))</f>
      </c>
      <c r="B74" s="15">
        <f>IF($D74="","",VLOOKUP($D74,Régional!$A$1:$Y$72,7,FALSE))</f>
      </c>
      <c r="C74" s="15">
        <f t="shared" si="10"/>
      </c>
      <c r="D74" s="104">
        <f>IF(Accueil!H94="X",Accueil!A94,"")</f>
      </c>
      <c r="E74" s="1">
        <f>IF($D74="","",VLOOKUP($D74,Régional!$A$1:$Y$72,16,FALSE))</f>
      </c>
      <c r="F74" s="1">
        <f>IF($D74="","",VLOOKUP($D74,Régional!$A$1:$Y$72,13,FALSE))</f>
      </c>
      <c r="G74" s="17"/>
      <c r="H74" s="17"/>
      <c r="I74" s="17"/>
      <c r="J74" s="17"/>
      <c r="K74" s="17"/>
      <c r="L74" s="17"/>
      <c r="M74" s="2">
        <f t="shared" si="11"/>
        <v>0</v>
      </c>
      <c r="N74" s="3">
        <f t="shared" si="12"/>
        <v>0</v>
      </c>
      <c r="O74" s="6">
        <f t="shared" si="13"/>
        <v>0</v>
      </c>
      <c r="P74" s="70"/>
      <c r="Q74">
        <f t="shared" si="14"/>
      </c>
    </row>
    <row r="75" spans="1:17" ht="12.75">
      <c r="A75" s="1">
        <f>IF($D75="","",VLOOKUP($D75,Accueil!$A$1:$Y$125,5,FALSE))</f>
      </c>
      <c r="B75" s="15">
        <f>IF($D75="","",VLOOKUP($D75,Régional!$A$1:$Y$72,7,FALSE))</f>
      </c>
      <c r="C75" s="15">
        <f t="shared" si="10"/>
      </c>
      <c r="D75" s="104">
        <f>IF(Accueil!H95="X",Accueil!A95,"")</f>
      </c>
      <c r="E75" s="1">
        <f>IF($D75="","",VLOOKUP($D75,Régional!$A$1:$Y$72,16,FALSE))</f>
      </c>
      <c r="F75" s="1">
        <f>IF($D75="","",VLOOKUP($D75,Régional!$A$1:$Y$72,13,FALSE))</f>
      </c>
      <c r="G75" s="17"/>
      <c r="H75" s="17"/>
      <c r="I75" s="17"/>
      <c r="J75" s="17"/>
      <c r="K75" s="17"/>
      <c r="L75" s="17"/>
      <c r="M75" s="2">
        <f t="shared" si="11"/>
        <v>0</v>
      </c>
      <c r="N75" s="3">
        <f t="shared" si="12"/>
        <v>0</v>
      </c>
      <c r="O75" s="6">
        <f t="shared" si="13"/>
        <v>0</v>
      </c>
      <c r="P75" s="70"/>
      <c r="Q75">
        <f t="shared" si="14"/>
      </c>
    </row>
    <row r="76" spans="1:17" ht="12.75">
      <c r="A76" s="1">
        <f>IF($D76="","",VLOOKUP($D76,Accueil!$A$1:$Y$125,5,FALSE))</f>
      </c>
      <c r="B76" s="15">
        <f>IF($D76="","",VLOOKUP($D76,Régional!$A$1:$Y$72,7,FALSE))</f>
      </c>
      <c r="C76" s="15">
        <f t="shared" si="10"/>
      </c>
      <c r="D76" s="104">
        <f>IF(Accueil!H96="X",Accueil!A96,"")</f>
      </c>
      <c r="E76" s="1">
        <f>IF($D76="","",VLOOKUP($D76,Régional!$A$1:$Y$72,16,FALSE))</f>
      </c>
      <c r="F76" s="1">
        <f>IF($D76="","",VLOOKUP($D76,Régional!$A$1:$Y$72,13,FALSE))</f>
      </c>
      <c r="G76" s="17"/>
      <c r="H76" s="17"/>
      <c r="I76" s="17"/>
      <c r="J76" s="17"/>
      <c r="K76" s="17"/>
      <c r="L76" s="17"/>
      <c r="M76" s="2">
        <f t="shared" si="11"/>
        <v>0</v>
      </c>
      <c r="N76" s="3">
        <f t="shared" si="12"/>
        <v>0</v>
      </c>
      <c r="O76" s="6">
        <f t="shared" si="13"/>
        <v>0</v>
      </c>
      <c r="P76" s="70"/>
      <c r="Q76">
        <f t="shared" si="14"/>
      </c>
    </row>
    <row r="77" spans="1:17" ht="12.75">
      <c r="A77" s="1">
        <f>IF($D77="","",VLOOKUP($D77,Accueil!$A$1:$Y$125,5,FALSE))</f>
      </c>
      <c r="B77" s="15">
        <f>IF($D77="","",VLOOKUP($D77,Régional!$A$1:$Y$72,7,FALSE))</f>
      </c>
      <c r="C77" s="15">
        <f t="shared" si="10"/>
      </c>
      <c r="D77" s="104">
        <f>IF(Accueil!H97="X",Accueil!A97,"")</f>
      </c>
      <c r="E77" s="1">
        <f>IF($D77="","",VLOOKUP($D77,Régional!$A$1:$Y$72,16,FALSE))</f>
      </c>
      <c r="F77" s="1">
        <f>IF($D77="","",VLOOKUP($D77,Régional!$A$1:$Y$72,13,FALSE))</f>
      </c>
      <c r="G77" s="17"/>
      <c r="H77" s="17"/>
      <c r="I77" s="17"/>
      <c r="J77" s="17"/>
      <c r="K77" s="17"/>
      <c r="L77" s="17"/>
      <c r="M77" s="2">
        <f t="shared" si="11"/>
        <v>0</v>
      </c>
      <c r="N77" s="3">
        <f t="shared" si="12"/>
        <v>0</v>
      </c>
      <c r="O77" s="6">
        <f t="shared" si="13"/>
        <v>0</v>
      </c>
      <c r="P77" s="70"/>
      <c r="Q77">
        <f t="shared" si="14"/>
      </c>
    </row>
    <row r="78" spans="1:17" ht="12.75">
      <c r="A78" s="1">
        <f>IF($D78="","",VLOOKUP($D78,Accueil!$A$1:$Y$125,5,FALSE))</f>
      </c>
      <c r="B78" s="15">
        <f>IF($D78="","",VLOOKUP($D78,Régional!$A$1:$Y$72,7,FALSE))</f>
      </c>
      <c r="C78" s="15">
        <f t="shared" si="10"/>
      </c>
      <c r="D78" s="104">
        <f>IF(Accueil!H98="X",Accueil!A98,"")</f>
      </c>
      <c r="E78" s="1">
        <f>IF($D78="","",VLOOKUP($D78,Régional!$A$1:$Y$72,16,FALSE))</f>
      </c>
      <c r="F78" s="1">
        <f>IF($D78="","",VLOOKUP($D78,Régional!$A$1:$Y$72,13,FALSE))</f>
      </c>
      <c r="G78" s="17"/>
      <c r="H78" s="17"/>
      <c r="I78" s="17"/>
      <c r="J78" s="17"/>
      <c r="K78" s="17"/>
      <c r="L78" s="17"/>
      <c r="M78" s="2">
        <f t="shared" si="11"/>
        <v>0</v>
      </c>
      <c r="N78" s="3">
        <f t="shared" si="12"/>
        <v>0</v>
      </c>
      <c r="O78" s="6">
        <f t="shared" si="13"/>
        <v>0</v>
      </c>
      <c r="P78" s="70"/>
      <c r="Q78">
        <f t="shared" si="14"/>
      </c>
    </row>
    <row r="79" spans="1:17" ht="12.75">
      <c r="A79" s="1">
        <f>IF($D79="","",VLOOKUP($D79,Accueil!$A$1:$Y$125,5,FALSE))</f>
      </c>
      <c r="B79" s="15">
        <f>IF($D79="","",VLOOKUP($D79,Régional!$A$1:$Y$72,7,FALSE))</f>
      </c>
      <c r="C79" s="15">
        <f t="shared" si="10"/>
      </c>
      <c r="D79" s="104">
        <f>IF(Accueil!H99="X",Accueil!A99,"")</f>
      </c>
      <c r="E79" s="1">
        <f>IF($D79="","",VLOOKUP($D79,Régional!$A$1:$Y$72,16,FALSE))</f>
      </c>
      <c r="F79" s="1">
        <f>IF($D79="","",VLOOKUP($D79,Régional!$A$1:$Y$72,13,FALSE))</f>
      </c>
      <c r="G79" s="17"/>
      <c r="H79" s="17"/>
      <c r="I79" s="17"/>
      <c r="J79" s="17"/>
      <c r="K79" s="17"/>
      <c r="L79" s="17"/>
      <c r="M79" s="2">
        <f t="shared" si="11"/>
        <v>0</v>
      </c>
      <c r="N79" s="3">
        <f t="shared" si="12"/>
        <v>0</v>
      </c>
      <c r="O79" s="6">
        <f t="shared" si="13"/>
        <v>0</v>
      </c>
      <c r="P79" s="70"/>
      <c r="Q79">
        <f t="shared" si="14"/>
      </c>
    </row>
    <row r="80" spans="1:17" ht="12.75">
      <c r="A80" s="1">
        <f>IF($D80="","",VLOOKUP($D80,Accueil!$A$1:$Y$125,5,FALSE))</f>
      </c>
      <c r="B80" s="15">
        <f>IF($D80="","",VLOOKUP($D80,Régional!$A$1:$Y$72,7,FALSE))</f>
      </c>
      <c r="C80" s="15">
        <f t="shared" si="10"/>
      </c>
      <c r="D80" s="104">
        <f>IF(Accueil!H100="X",Accueil!A100,"")</f>
      </c>
      <c r="E80" s="1">
        <f>IF($D80="","",VLOOKUP($D80,Régional!$A$1:$Y$72,16,FALSE))</f>
      </c>
      <c r="F80" s="1">
        <f>IF($D80="","",VLOOKUP($D80,Régional!$A$1:$Y$72,13,FALSE))</f>
      </c>
      <c r="G80" s="17"/>
      <c r="H80" s="17"/>
      <c r="I80" s="17"/>
      <c r="J80" s="17"/>
      <c r="K80" s="17"/>
      <c r="L80" s="17"/>
      <c r="M80" s="2">
        <f t="shared" si="11"/>
        <v>0</v>
      </c>
      <c r="N80" s="3">
        <f t="shared" si="12"/>
        <v>0</v>
      </c>
      <c r="O80" s="6">
        <f t="shared" si="13"/>
        <v>0</v>
      </c>
      <c r="P80" s="70"/>
      <c r="Q80">
        <f t="shared" si="14"/>
      </c>
    </row>
    <row r="81" spans="1:17" ht="12.75">
      <c r="A81" s="1">
        <f>IF($D81="","",VLOOKUP($D81,Accueil!$A$1:$Y$125,5,FALSE))</f>
      </c>
      <c r="B81" s="15">
        <f>IF($D81="","",VLOOKUP($D81,Régional!$A$1:$Y$72,7,FALSE))</f>
      </c>
      <c r="C81" s="15">
        <f t="shared" si="10"/>
      </c>
      <c r="D81" s="104">
        <f>IF(Accueil!H101="X",Accueil!A101,"")</f>
      </c>
      <c r="E81" s="1">
        <f>IF($D81="","",VLOOKUP($D81,Régional!$A$1:$Y$72,16,FALSE))</f>
      </c>
      <c r="F81" s="1">
        <f>IF($D81="","",VLOOKUP($D81,Régional!$A$1:$Y$72,13,FALSE))</f>
      </c>
      <c r="G81" s="17"/>
      <c r="H81" s="17"/>
      <c r="I81" s="17"/>
      <c r="J81" s="17"/>
      <c r="K81" s="17"/>
      <c r="L81" s="17"/>
      <c r="M81" s="2">
        <f t="shared" si="11"/>
        <v>0</v>
      </c>
      <c r="N81" s="3">
        <f t="shared" si="12"/>
        <v>0</v>
      </c>
      <c r="O81" s="6">
        <f t="shared" si="13"/>
        <v>0</v>
      </c>
      <c r="P81" s="70"/>
      <c r="Q81">
        <f t="shared" si="14"/>
      </c>
    </row>
    <row r="82" spans="1:17" ht="12.75">
      <c r="A82" s="1">
        <f>IF($D82="","",VLOOKUP($D82,Accueil!$A$1:$Y$125,5,FALSE))</f>
      </c>
      <c r="B82" s="15">
        <f>IF($D82="","",VLOOKUP($D82,Régional!$A$1:$Y$72,7,FALSE))</f>
      </c>
      <c r="C82" s="15">
        <f t="shared" si="10"/>
      </c>
      <c r="D82" s="104">
        <f>IF(Accueil!H102="X",Accueil!A102,"")</f>
      </c>
      <c r="E82" s="1">
        <f>IF($D82="","",VLOOKUP($D82,Régional!$A$1:$Y$72,16,FALSE))</f>
      </c>
      <c r="F82" s="1">
        <f>IF($D82="","",VLOOKUP($D82,Régional!$A$1:$Y$72,13,FALSE))</f>
      </c>
      <c r="G82" s="17"/>
      <c r="H82" s="17"/>
      <c r="I82" s="17"/>
      <c r="J82" s="17"/>
      <c r="K82" s="17"/>
      <c r="L82" s="17"/>
      <c r="M82" s="2">
        <f t="shared" si="11"/>
        <v>0</v>
      </c>
      <c r="N82" s="3">
        <f t="shared" si="12"/>
        <v>0</v>
      </c>
      <c r="O82" s="6">
        <f t="shared" si="13"/>
        <v>0</v>
      </c>
      <c r="P82" s="70"/>
      <c r="Q82">
        <f t="shared" si="14"/>
      </c>
    </row>
    <row r="83" spans="1:17" ht="12.75">
      <c r="A83" s="1">
        <f>IF($D83="","",VLOOKUP($D83,Accueil!$A$1:$Y$125,5,FALSE))</f>
      </c>
      <c r="B83" s="15">
        <f>IF($D83="","",VLOOKUP($D83,Régional!$A$1:$Y$72,7,FALSE))</f>
      </c>
      <c r="C83" s="15">
        <f t="shared" si="10"/>
      </c>
      <c r="D83" s="104">
        <f>IF(Accueil!H103="X",Accueil!A103,"")</f>
      </c>
      <c r="E83" s="1">
        <f>IF($D83="","",VLOOKUP($D83,Régional!$A$1:$Y$72,16,FALSE))</f>
      </c>
      <c r="F83" s="1">
        <f>IF($D83="","",VLOOKUP($D83,Régional!$A$1:$Y$72,13,FALSE))</f>
      </c>
      <c r="G83" s="17"/>
      <c r="H83" s="17"/>
      <c r="I83" s="17"/>
      <c r="J83" s="17"/>
      <c r="K83" s="17"/>
      <c r="L83" s="17"/>
      <c r="M83" s="2">
        <f t="shared" si="11"/>
        <v>0</v>
      </c>
      <c r="N83" s="3">
        <f t="shared" si="12"/>
        <v>0</v>
      </c>
      <c r="O83" s="6">
        <f t="shared" si="13"/>
        <v>0</v>
      </c>
      <c r="P83" s="70"/>
      <c r="Q83">
        <f t="shared" si="14"/>
      </c>
    </row>
    <row r="84" spans="1:17" ht="12.75">
      <c r="A84" s="1">
        <f>IF($D84="","",VLOOKUP($D84,Accueil!$A$1:$Y$125,5,FALSE))</f>
      </c>
      <c r="B84" s="15">
        <f>IF($D84="","",VLOOKUP($D84,Régional!$A$1:$Y$72,7,FALSE))</f>
      </c>
      <c r="C84" s="15">
        <f t="shared" si="10"/>
      </c>
      <c r="D84" s="104">
        <f>IF(Accueil!H104="X",Accueil!A104,"")</f>
      </c>
      <c r="E84" s="1">
        <f>IF($D84="","",VLOOKUP($D84,Régional!$A$1:$Y$72,16,FALSE))</f>
      </c>
      <c r="F84" s="1">
        <f>IF($D84="","",VLOOKUP($D84,Régional!$A$1:$Y$72,13,FALSE))</f>
      </c>
      <c r="G84" s="17"/>
      <c r="H84" s="17"/>
      <c r="I84" s="17"/>
      <c r="J84" s="17"/>
      <c r="K84" s="17"/>
      <c r="L84" s="17"/>
      <c r="M84" s="2">
        <f t="shared" si="11"/>
        <v>0</v>
      </c>
      <c r="N84" s="3">
        <f t="shared" si="12"/>
        <v>0</v>
      </c>
      <c r="O84" s="6">
        <f t="shared" si="13"/>
        <v>0</v>
      </c>
      <c r="P84" s="70"/>
      <c r="Q84">
        <f t="shared" si="14"/>
      </c>
    </row>
    <row r="85" spans="1:17" ht="12.75">
      <c r="A85" s="1">
        <f>IF($D85="","",VLOOKUP($D85,Accueil!$A$1:$Y$125,5,FALSE))</f>
      </c>
      <c r="B85" s="15">
        <f>IF($D85="","",VLOOKUP($D85,Régional!$A$1:$Y$72,7,FALSE))</f>
      </c>
      <c r="C85" s="15">
        <f t="shared" si="10"/>
      </c>
      <c r="D85" s="104">
        <f>IF(Accueil!H105="X",Accueil!A105,"")</f>
      </c>
      <c r="E85" s="1">
        <f>IF($D85="","",VLOOKUP($D85,Régional!$A$1:$Y$72,16,FALSE))</f>
      </c>
      <c r="F85" s="1">
        <f>IF($D85="","",VLOOKUP($D85,Régional!$A$1:$Y$72,13,FALSE))</f>
      </c>
      <c r="G85" s="17"/>
      <c r="H85" s="17"/>
      <c r="I85" s="17"/>
      <c r="J85" s="17"/>
      <c r="K85" s="17"/>
      <c r="L85" s="17"/>
      <c r="M85" s="2">
        <f t="shared" si="11"/>
        <v>0</v>
      </c>
      <c r="N85" s="3">
        <f t="shared" si="12"/>
        <v>0</v>
      </c>
      <c r="O85" s="6">
        <f t="shared" si="13"/>
        <v>0</v>
      </c>
      <c r="P85" s="70"/>
      <c r="Q85">
        <f t="shared" si="14"/>
      </c>
    </row>
    <row r="86" spans="1:17" ht="12.75">
      <c r="A86" s="1">
        <f>IF($D86="","",VLOOKUP($D86,Accueil!$A$1:$Y$125,5,FALSE))</f>
      </c>
      <c r="B86" s="15">
        <f>IF($D86="","",VLOOKUP($D86,Régional!$A$1:$Y$72,7,FALSE))</f>
      </c>
      <c r="C86" s="15">
        <f t="shared" si="10"/>
      </c>
      <c r="D86" s="104">
        <f>IF(Accueil!H106="X",Accueil!A106,"")</f>
      </c>
      <c r="E86" s="1">
        <f>IF($D86="","",VLOOKUP($D86,Régional!$A$1:$Y$72,16,FALSE))</f>
      </c>
      <c r="F86" s="1">
        <f>IF($D86="","",VLOOKUP($D86,Régional!$A$1:$Y$72,13,FALSE))</f>
      </c>
      <c r="G86" s="17"/>
      <c r="H86" s="17"/>
      <c r="I86" s="17"/>
      <c r="J86" s="17"/>
      <c r="K86" s="17"/>
      <c r="L86" s="17"/>
      <c r="M86" s="2">
        <f t="shared" si="11"/>
        <v>0</v>
      </c>
      <c r="N86" s="3">
        <f t="shared" si="12"/>
        <v>0</v>
      </c>
      <c r="O86" s="6">
        <f t="shared" si="13"/>
        <v>0</v>
      </c>
      <c r="P86" s="70"/>
      <c r="Q86">
        <f t="shared" si="14"/>
      </c>
    </row>
    <row r="87" spans="1:17" ht="12.75">
      <c r="A87" s="1">
        <f>IF($D87="","",VLOOKUP($D87,Accueil!$A$1:$Y$125,5,FALSE))</f>
      </c>
      <c r="B87" s="15">
        <f>IF($D87="","",VLOOKUP($D87,Régional!$A$1:$Y$72,7,FALSE))</f>
      </c>
      <c r="C87" s="15">
        <f t="shared" si="10"/>
      </c>
      <c r="D87" s="104">
        <f>IF(Accueil!H107="X",Accueil!A107,"")</f>
      </c>
      <c r="E87" s="1">
        <f>IF($D87="","",VLOOKUP($D87,Régional!$A$1:$Y$72,16,FALSE))</f>
      </c>
      <c r="F87" s="1">
        <f>IF($D87="","",VLOOKUP($D87,Régional!$A$1:$Y$72,13,FALSE))</f>
      </c>
      <c r="G87" s="17"/>
      <c r="H87" s="17"/>
      <c r="I87" s="17"/>
      <c r="J87" s="17"/>
      <c r="K87" s="17"/>
      <c r="L87" s="17"/>
      <c r="M87" s="2">
        <f t="shared" si="11"/>
        <v>0</v>
      </c>
      <c r="N87" s="3">
        <f t="shared" si="12"/>
        <v>0</v>
      </c>
      <c r="O87" s="6">
        <f t="shared" si="13"/>
        <v>0</v>
      </c>
      <c r="P87" s="70"/>
      <c r="Q87">
        <f t="shared" si="14"/>
      </c>
    </row>
    <row r="88" spans="1:17" ht="12.75">
      <c r="A88" s="1">
        <f>IF($D88="","",VLOOKUP($D88,Accueil!$A$1:$Y$125,5,FALSE))</f>
      </c>
      <c r="B88" s="15">
        <f>IF($D88="","",VLOOKUP($D88,Régional!$A$1:$Y$72,7,FALSE))</f>
      </c>
      <c r="C88" s="15">
        <f t="shared" si="10"/>
      </c>
      <c r="D88" s="104">
        <f>IF(Accueil!H108="X",Accueil!A108,"")</f>
      </c>
      <c r="E88" s="1">
        <f>IF($D88="","",VLOOKUP($D88,Régional!$A$1:$Y$72,16,FALSE))</f>
      </c>
      <c r="F88" s="1">
        <f>IF($D88="","",VLOOKUP($D88,Régional!$A$1:$Y$72,13,FALSE))</f>
      </c>
      <c r="G88" s="17"/>
      <c r="H88" s="17"/>
      <c r="I88" s="17"/>
      <c r="J88" s="17"/>
      <c r="K88" s="17"/>
      <c r="L88" s="17"/>
      <c r="M88" s="2">
        <f t="shared" si="11"/>
        <v>0</v>
      </c>
      <c r="N88" s="3">
        <f t="shared" si="12"/>
        <v>0</v>
      </c>
      <c r="O88" s="6">
        <f t="shared" si="13"/>
        <v>0</v>
      </c>
      <c r="P88" s="70"/>
      <c r="Q88">
        <f t="shared" si="14"/>
      </c>
    </row>
    <row r="89" spans="1:17" ht="12.75">
      <c r="A89" s="1">
        <f>IF($D89="","",VLOOKUP($D89,Accueil!$A$1:$Y$125,5,FALSE))</f>
      </c>
      <c r="B89" s="15">
        <f>IF($D89="","",VLOOKUP($D89,Régional!$A$1:$Y$72,7,FALSE))</f>
      </c>
      <c r="C89" s="15">
        <f t="shared" si="10"/>
      </c>
      <c r="D89" s="104">
        <f>IF(Accueil!H109="X",Accueil!A109,"")</f>
      </c>
      <c r="E89" s="1">
        <f>IF($D89="","",VLOOKUP($D89,Régional!$A$1:$Y$72,16,FALSE))</f>
      </c>
      <c r="F89" s="1">
        <f>IF($D89="","",VLOOKUP($D89,Régional!$A$1:$Y$72,13,FALSE))</f>
      </c>
      <c r="G89" s="17"/>
      <c r="H89" s="17"/>
      <c r="I89" s="17"/>
      <c r="J89" s="17"/>
      <c r="K89" s="17"/>
      <c r="L89" s="17"/>
      <c r="M89" s="2">
        <f t="shared" si="11"/>
        <v>0</v>
      </c>
      <c r="N89" s="3">
        <f t="shared" si="12"/>
        <v>0</v>
      </c>
      <c r="O89" s="6">
        <f t="shared" si="13"/>
        <v>0</v>
      </c>
      <c r="P89" s="70"/>
      <c r="Q89">
        <f t="shared" si="14"/>
      </c>
    </row>
    <row r="90" spans="1:17" ht="12.75">
      <c r="A90" s="1">
        <f>IF($D90="","",VLOOKUP($D90,Accueil!$A$1:$Y$125,5,FALSE))</f>
      </c>
      <c r="B90" s="15">
        <f>IF($D90="","",VLOOKUP($D90,Régional!$A$1:$Y$72,7,FALSE))</f>
      </c>
      <c r="C90" s="15">
        <f t="shared" si="10"/>
      </c>
      <c r="D90" s="104">
        <f>IF(Accueil!H110="X",Accueil!A110,"")</f>
      </c>
      <c r="E90" s="1">
        <f>IF($D90="","",VLOOKUP($D90,Régional!$A$1:$Y$72,16,FALSE))</f>
      </c>
      <c r="F90" s="1">
        <f>IF($D90="","",VLOOKUP($D90,Régional!$A$1:$Y$72,13,FALSE))</f>
      </c>
      <c r="G90" s="17"/>
      <c r="H90" s="17"/>
      <c r="I90" s="17"/>
      <c r="J90" s="17"/>
      <c r="K90" s="17"/>
      <c r="L90" s="17"/>
      <c r="M90" s="2">
        <f t="shared" si="11"/>
        <v>0</v>
      </c>
      <c r="N90" s="3">
        <f t="shared" si="12"/>
        <v>0</v>
      </c>
      <c r="O90" s="6">
        <f t="shared" si="13"/>
        <v>0</v>
      </c>
      <c r="P90" s="70"/>
      <c r="Q90">
        <f t="shared" si="14"/>
      </c>
    </row>
    <row r="91" spans="1:17" ht="12.75">
      <c r="A91" s="1">
        <f>IF($D91="","",VLOOKUP($D91,Accueil!$A$1:$Y$125,5,FALSE))</f>
      </c>
      <c r="B91" s="15">
        <f>IF($D91="","",VLOOKUP($D91,Régional!$A$1:$Y$72,7,FALSE))</f>
      </c>
      <c r="C91" s="15">
        <f t="shared" si="10"/>
      </c>
      <c r="D91" s="104">
        <f>IF(Accueil!H111="X",Accueil!A111,"")</f>
      </c>
      <c r="E91" s="1">
        <f>IF($D91="","",VLOOKUP($D91,Régional!$A$1:$Y$72,16,FALSE))</f>
      </c>
      <c r="F91" s="1">
        <f>IF($D91="","",VLOOKUP($D91,Régional!$A$1:$Y$72,13,FALSE))</f>
      </c>
      <c r="G91" s="17"/>
      <c r="H91" s="17"/>
      <c r="I91" s="17"/>
      <c r="J91" s="17"/>
      <c r="K91" s="17"/>
      <c r="L91" s="17"/>
      <c r="M91" s="2">
        <f t="shared" si="11"/>
        <v>0</v>
      </c>
      <c r="N91" s="3">
        <f t="shared" si="12"/>
        <v>0</v>
      </c>
      <c r="O91" s="6">
        <f t="shared" si="13"/>
        <v>0</v>
      </c>
      <c r="P91" s="70"/>
      <c r="Q91">
        <f t="shared" si="14"/>
      </c>
    </row>
    <row r="92" spans="1:17" ht="12.75">
      <c r="A92" s="1">
        <f>IF($D92="","",VLOOKUP($D92,Accueil!$A$1:$Y$125,5,FALSE))</f>
      </c>
      <c r="B92" s="15">
        <f>IF($D92="","",VLOOKUP($D92,Régional!$A$1:$Y$72,7,FALSE))</f>
      </c>
      <c r="C92" s="15">
        <f t="shared" si="10"/>
      </c>
      <c r="D92" s="104">
        <f>IF(Accueil!H112="X",Accueil!A112,"")</f>
      </c>
      <c r="E92" s="1">
        <f>IF($D92="","",VLOOKUP($D92,Régional!$A$1:$Y$72,16,FALSE))</f>
      </c>
      <c r="F92" s="1">
        <f>IF($D92="","",VLOOKUP($D92,Régional!$A$1:$Y$72,13,FALSE))</f>
      </c>
      <c r="G92" s="17"/>
      <c r="H92" s="17"/>
      <c r="I92" s="17"/>
      <c r="J92" s="17"/>
      <c r="K92" s="17"/>
      <c r="L92" s="17"/>
      <c r="M92" s="2">
        <f t="shared" si="11"/>
        <v>0</v>
      </c>
      <c r="N92" s="3">
        <f t="shared" si="12"/>
        <v>0</v>
      </c>
      <c r="O92" s="6">
        <f t="shared" si="13"/>
        <v>0</v>
      </c>
      <c r="P92" s="70"/>
      <c r="Q92">
        <f t="shared" si="14"/>
      </c>
    </row>
    <row r="93" spans="1:17" ht="12.75">
      <c r="A93" s="1">
        <f>IF($D93="","",VLOOKUP($D93,Accueil!$A$1:$Y$125,5,FALSE))</f>
      </c>
      <c r="B93" s="15">
        <f>IF($D93="","",VLOOKUP($D93,Régional!$A$1:$Y$72,7,FALSE))</f>
      </c>
      <c r="C93" s="15">
        <f t="shared" si="10"/>
      </c>
      <c r="D93" s="104">
        <f>IF(Accueil!H113="X",Accueil!A113,"")</f>
      </c>
      <c r="E93" s="1">
        <f>IF($D93="","",VLOOKUP($D93,Régional!$A$1:$Y$72,16,FALSE))</f>
      </c>
      <c r="F93" s="1">
        <f>IF($D93="","",VLOOKUP($D93,Régional!$A$1:$Y$72,13,FALSE))</f>
      </c>
      <c r="G93" s="17"/>
      <c r="H93" s="17"/>
      <c r="I93" s="17"/>
      <c r="J93" s="17"/>
      <c r="K93" s="17"/>
      <c r="L93" s="17"/>
      <c r="M93" s="2">
        <f t="shared" si="11"/>
        <v>0</v>
      </c>
      <c r="N93" s="3">
        <f t="shared" si="12"/>
        <v>0</v>
      </c>
      <c r="O93" s="6">
        <f t="shared" si="13"/>
        <v>0</v>
      </c>
      <c r="P93" s="70"/>
      <c r="Q93">
        <f t="shared" si="14"/>
      </c>
    </row>
    <row r="94" spans="1:17" ht="12.75">
      <c r="A94" s="1">
        <f>IF($D94="","",VLOOKUP($D94,Accueil!$A$1:$Y$125,5,FALSE))</f>
      </c>
      <c r="B94" s="15">
        <f>IF($D94="","",VLOOKUP($D94,Régional!$A$1:$Y$72,7,FALSE))</f>
      </c>
      <c r="C94" s="15">
        <f t="shared" si="10"/>
      </c>
      <c r="D94" s="104">
        <f>IF(Accueil!H114="X",Accueil!A114,"")</f>
      </c>
      <c r="E94" s="1">
        <f>IF($D94="","",VLOOKUP($D94,Régional!$A$1:$Y$72,16,FALSE))</f>
      </c>
      <c r="F94" s="1">
        <f>IF($D94="","",VLOOKUP($D94,Régional!$A$1:$Y$72,13,FALSE))</f>
      </c>
      <c r="G94" s="17"/>
      <c r="H94" s="17"/>
      <c r="I94" s="17"/>
      <c r="J94" s="17"/>
      <c r="K94" s="17"/>
      <c r="L94" s="17"/>
      <c r="M94" s="2">
        <f t="shared" si="11"/>
        <v>0</v>
      </c>
      <c r="N94" s="3">
        <f t="shared" si="12"/>
        <v>0</v>
      </c>
      <c r="O94" s="6">
        <f t="shared" si="13"/>
        <v>0</v>
      </c>
      <c r="P94" s="70"/>
      <c r="Q94">
        <f t="shared" si="14"/>
      </c>
    </row>
    <row r="95" spans="1:17" ht="12.75">
      <c r="A95" s="1">
        <f>IF($D95="","",VLOOKUP($D95,Accueil!$A$1:$Y$125,5,FALSE))</f>
      </c>
      <c r="B95" s="15">
        <f>IF($D95="","",VLOOKUP($D95,Régional!$A$1:$Y$72,7,FALSE))</f>
      </c>
      <c r="C95" s="15">
        <f t="shared" si="10"/>
      </c>
      <c r="D95" s="104">
        <f>IF(Accueil!H115="X",Accueil!A115,"")</f>
      </c>
      <c r="E95" s="1">
        <f>IF($D95="","",VLOOKUP($D95,Régional!$A$1:$Y$72,16,FALSE))</f>
      </c>
      <c r="F95" s="1">
        <f>IF($D95="","",VLOOKUP($D95,Régional!$A$1:$Y$72,13,FALSE))</f>
      </c>
      <c r="G95" s="17"/>
      <c r="H95" s="17"/>
      <c r="I95" s="17"/>
      <c r="J95" s="17"/>
      <c r="K95" s="17"/>
      <c r="L95" s="17"/>
      <c r="M95" s="2">
        <f t="shared" si="11"/>
        <v>0</v>
      </c>
      <c r="N95" s="3">
        <f t="shared" si="12"/>
        <v>0</v>
      </c>
      <c r="O95" s="6">
        <f t="shared" si="13"/>
        <v>0</v>
      </c>
      <c r="P95" s="70"/>
      <c r="Q95">
        <f t="shared" si="14"/>
      </c>
    </row>
    <row r="96" spans="1:17" ht="12.75">
      <c r="A96" s="1">
        <f>IF($D96="","",VLOOKUP($D96,Accueil!$A$1:$Y$125,5,FALSE))</f>
      </c>
      <c r="B96" s="15">
        <f>IF($D96="","",VLOOKUP($D96,Régional!$A$1:$Y$72,7,FALSE))</f>
      </c>
      <c r="C96" s="15">
        <f t="shared" si="10"/>
      </c>
      <c r="D96" s="104">
        <f>IF(Accueil!H116="X",Accueil!A116,"")</f>
      </c>
      <c r="E96" s="1">
        <f>IF($D96="","",VLOOKUP($D96,Régional!$A$1:$Y$72,16,FALSE))</f>
      </c>
      <c r="F96" s="1">
        <f>IF($D96="","",VLOOKUP($D96,Régional!$A$1:$Y$72,13,FALSE))</f>
      </c>
      <c r="G96" s="17"/>
      <c r="H96" s="17"/>
      <c r="I96" s="17"/>
      <c r="J96" s="17"/>
      <c r="K96" s="17"/>
      <c r="L96" s="17"/>
      <c r="M96" s="2">
        <f t="shared" si="11"/>
        <v>0</v>
      </c>
      <c r="N96" s="3">
        <f t="shared" si="12"/>
        <v>0</v>
      </c>
      <c r="O96" s="6">
        <f t="shared" si="13"/>
        <v>0</v>
      </c>
      <c r="P96" s="70"/>
      <c r="Q96">
        <f t="shared" si="14"/>
      </c>
    </row>
    <row r="97" spans="1:17" ht="12.75">
      <c r="A97" s="1">
        <f>IF($D97="","",VLOOKUP($D97,Accueil!$A$1:$Y$125,5,FALSE))</f>
      </c>
      <c r="B97" s="15">
        <f>IF($D97="","",VLOOKUP($D97,Régional!$A$1:$Y$72,7,FALSE))</f>
      </c>
      <c r="C97" s="15">
        <f t="shared" si="10"/>
      </c>
      <c r="D97" s="104">
        <f>IF(Accueil!H117="X",Accueil!A117,"")</f>
      </c>
      <c r="E97" s="1">
        <f>IF($D97="","",VLOOKUP($D97,Régional!$A$1:$Y$72,16,FALSE))</f>
      </c>
      <c r="F97" s="1">
        <f>IF($D97="","",VLOOKUP($D97,Régional!$A$1:$Y$72,13,FALSE))</f>
      </c>
      <c r="G97" s="17"/>
      <c r="H97" s="17"/>
      <c r="I97" s="17"/>
      <c r="J97" s="17"/>
      <c r="K97" s="17"/>
      <c r="L97" s="17"/>
      <c r="M97" s="2">
        <f t="shared" si="11"/>
        <v>0</v>
      </c>
      <c r="N97" s="3">
        <f t="shared" si="12"/>
        <v>0</v>
      </c>
      <c r="O97" s="6">
        <f t="shared" si="13"/>
        <v>0</v>
      </c>
      <c r="P97" s="70"/>
      <c r="Q97">
        <f t="shared" si="14"/>
      </c>
    </row>
    <row r="98" spans="1:17" ht="12.75">
      <c r="A98" s="1">
        <f>IF($D98="","",VLOOKUP($D98,Accueil!$A$1:$Y$125,5,FALSE))</f>
      </c>
      <c r="B98" s="15">
        <f>IF($D98="","",VLOOKUP($D98,Régional!$A$1:$Y$72,7,FALSE))</f>
      </c>
      <c r="C98" s="15">
        <f t="shared" si="10"/>
      </c>
      <c r="D98" s="104">
        <f>IF(Accueil!H118="X",Accueil!A118,"")</f>
      </c>
      <c r="E98" s="1">
        <f>IF($D98="","",VLOOKUP($D98,Régional!$A$1:$Y$72,16,FALSE))</f>
      </c>
      <c r="F98" s="1">
        <f>IF($D98="","",VLOOKUP($D98,Régional!$A$1:$Y$72,13,FALSE))</f>
      </c>
      <c r="G98" s="17"/>
      <c r="H98" s="17"/>
      <c r="I98" s="17"/>
      <c r="J98" s="17"/>
      <c r="K98" s="17"/>
      <c r="L98" s="17"/>
      <c r="M98" s="2">
        <f t="shared" si="11"/>
        <v>0</v>
      </c>
      <c r="N98" s="3">
        <f t="shared" si="12"/>
        <v>0</v>
      </c>
      <c r="O98" s="6">
        <f t="shared" si="13"/>
        <v>0</v>
      </c>
      <c r="P98" s="70"/>
      <c r="Q98">
        <f t="shared" si="14"/>
      </c>
    </row>
    <row r="99" spans="1:17" ht="12.75">
      <c r="A99" s="1">
        <f>IF($D99="","",VLOOKUP($D99,Accueil!$A$1:$Y$125,5,FALSE))</f>
      </c>
      <c r="B99" s="15">
        <f>IF($D99="","",VLOOKUP($D99,Régional!$A$1:$Y$72,7,FALSE))</f>
      </c>
      <c r="C99" s="15">
        <f t="shared" si="10"/>
      </c>
      <c r="D99" s="104">
        <f>IF(Accueil!H119="X",Accueil!A119,"")</f>
      </c>
      <c r="E99" s="1">
        <f>IF($D99="","",VLOOKUP($D99,Régional!$A$1:$Y$72,16,FALSE))</f>
      </c>
      <c r="F99" s="1">
        <f>IF($D99="","",VLOOKUP($D99,Régional!$A$1:$Y$72,13,FALSE))</f>
      </c>
      <c r="G99" s="17"/>
      <c r="H99" s="17"/>
      <c r="I99" s="17"/>
      <c r="J99" s="17"/>
      <c r="K99" s="17"/>
      <c r="L99" s="17"/>
      <c r="M99" s="2">
        <f t="shared" si="11"/>
        <v>0</v>
      </c>
      <c r="N99" s="3">
        <f t="shared" si="12"/>
        <v>0</v>
      </c>
      <c r="O99" s="6">
        <f t="shared" si="13"/>
        <v>0</v>
      </c>
      <c r="P99" s="70"/>
      <c r="Q99">
        <f t="shared" si="14"/>
      </c>
    </row>
    <row r="100" spans="1:17" ht="12.75">
      <c r="A100" s="1">
        <f>IF($D100="","",VLOOKUP($D100,Accueil!$A$1:$Y$125,5,FALSE))</f>
      </c>
      <c r="B100" s="15">
        <f>IF($D100="","",VLOOKUP($D100,Régional!$A$1:$Y$72,7,FALSE))</f>
      </c>
      <c r="C100" s="15">
        <f t="shared" si="10"/>
      </c>
      <c r="D100" s="104">
        <f>IF(Accueil!H120="X",Accueil!A120,"")</f>
      </c>
      <c r="E100" s="1">
        <f>IF($D100="","",VLOOKUP($D100,Régional!$A$1:$Y$72,16,FALSE))</f>
      </c>
      <c r="F100" s="1">
        <f>IF($D100="","",VLOOKUP($D100,Régional!$A$1:$Y$72,13,FALSE))</f>
      </c>
      <c r="G100" s="17"/>
      <c r="H100" s="17"/>
      <c r="I100" s="17"/>
      <c r="J100" s="17"/>
      <c r="K100" s="17"/>
      <c r="L100" s="17"/>
      <c r="M100" s="2">
        <f t="shared" si="11"/>
        <v>0</v>
      </c>
      <c r="N100" s="3">
        <f t="shared" si="12"/>
        <v>0</v>
      </c>
      <c r="O100" s="6">
        <f t="shared" si="13"/>
        <v>0</v>
      </c>
      <c r="P100" s="70"/>
      <c r="Q100">
        <f t="shared" si="14"/>
      </c>
    </row>
    <row r="101" spans="1:17" ht="12.75">
      <c r="A101" s="1">
        <f>IF($D101="","",VLOOKUP($D101,Accueil!$A$1:$Y$125,5,FALSE))</f>
      </c>
      <c r="B101" s="15">
        <f>IF($D101="","",VLOOKUP($D101,Régional!$A$1:$Y$72,7,FALSE))</f>
      </c>
      <c r="C101" s="15">
        <f>CONCATENATE(A101,B101)</f>
      </c>
      <c r="D101" s="104">
        <f>IF(Accueil!H121="X",Accueil!A121,"")</f>
      </c>
      <c r="E101" s="1">
        <f>IF($D101="","",VLOOKUP($D101,Régional!$A$1:$Y$72,16,FALSE))</f>
      </c>
      <c r="F101" s="1">
        <f>IF($D101="","",VLOOKUP($D101,Régional!$A$1:$Y$72,13,FALSE))</f>
      </c>
      <c r="G101" s="17"/>
      <c r="H101" s="17"/>
      <c r="I101" s="17"/>
      <c r="J101" s="17"/>
      <c r="K101" s="17"/>
      <c r="L101" s="17"/>
      <c r="M101" s="2">
        <f>COUNTA(G101:L101)</f>
        <v>0</v>
      </c>
      <c r="N101" s="3">
        <f t="shared" si="12"/>
        <v>0</v>
      </c>
      <c r="O101" s="6">
        <f>IF(M101=0,0,N101/M101)</f>
        <v>0</v>
      </c>
      <c r="P101" s="70"/>
      <c r="Q101">
        <f t="shared" si="14"/>
      </c>
    </row>
    <row r="102" spans="1:17" ht="12.75">
      <c r="A102" s="1">
        <f>IF($D102="","",VLOOKUP($D102,Accueil!$A$1:$Y$125,5,FALSE))</f>
      </c>
      <c r="B102" s="15">
        <f>IF($D102="","",VLOOKUP($D102,Régional!$A$1:$Y$72,7,FALSE))</f>
      </c>
      <c r="C102" s="15">
        <f>CONCATENATE(A102,B102)</f>
      </c>
      <c r="D102" s="104">
        <f>IF(Accueil!H122="X",Accueil!A122,"")</f>
      </c>
      <c r="E102" s="1">
        <f>IF($D102="","",VLOOKUP($D102,Régional!$A$1:$Y$72,16,FALSE))</f>
      </c>
      <c r="F102" s="1">
        <f>IF($D102="","",VLOOKUP($D102,Régional!$A$1:$Y$72,13,FALSE))</f>
      </c>
      <c r="G102" s="17"/>
      <c r="H102" s="17"/>
      <c r="I102" s="17"/>
      <c r="J102" s="17"/>
      <c r="K102" s="17"/>
      <c r="L102" s="17"/>
      <c r="M102" s="2">
        <f>COUNTA(G102:L102)</f>
        <v>0</v>
      </c>
      <c r="N102" s="3">
        <f t="shared" si="12"/>
        <v>0</v>
      </c>
      <c r="O102" s="6">
        <f>IF(M102=0,0,N102/M102)</f>
        <v>0</v>
      </c>
      <c r="P102" s="70"/>
      <c r="Q102">
        <f t="shared" si="14"/>
      </c>
    </row>
    <row r="103" spans="1:17" ht="12.75">
      <c r="A103" s="1">
        <f>IF($D103="","",VLOOKUP($D103,Accueil!$A$1:$Y$125,5,FALSE))</f>
      </c>
      <c r="B103" s="15">
        <f>IF($D103="","",VLOOKUP($D103,Régional!$A$1:$Y$72,7,FALSE))</f>
      </c>
      <c r="C103" s="15">
        <f>CONCATENATE(A103,B103)</f>
      </c>
      <c r="D103" s="104">
        <f>IF(Accueil!H123="X",Accueil!A123,"")</f>
      </c>
      <c r="E103" s="1">
        <f>IF($D103="","",VLOOKUP($D103,Régional!$A$1:$Y$72,16,FALSE))</f>
      </c>
      <c r="F103" s="1">
        <f>IF($D103="","",VLOOKUP($D103,Régional!$A$1:$Y$72,13,FALSE))</f>
      </c>
      <c r="G103" s="17"/>
      <c r="H103" s="17"/>
      <c r="I103" s="17"/>
      <c r="J103" s="17"/>
      <c r="K103" s="17"/>
      <c r="L103" s="17"/>
      <c r="M103" s="2">
        <f>COUNTA(G103:L103)</f>
        <v>0</v>
      </c>
      <c r="N103" s="3">
        <f t="shared" si="12"/>
        <v>0</v>
      </c>
      <c r="O103" s="6">
        <f>IF(M103=0,0,N103/M103)</f>
        <v>0</v>
      </c>
      <c r="P103" s="70"/>
      <c r="Q103">
        <f t="shared" si="14"/>
      </c>
    </row>
    <row r="104" spans="1:17" ht="12.75">
      <c r="A104" s="1">
        <f>IF($D104="","",VLOOKUP($D104,Accueil!$A$1:$Y$125,5,FALSE))</f>
      </c>
      <c r="B104" s="15">
        <f>IF($D104="","",VLOOKUP($D104,Régional!$A$1:$Y$72,7,FALSE))</f>
      </c>
      <c r="C104" s="15">
        <f>CONCATENATE(A104,B104)</f>
      </c>
      <c r="D104" s="104">
        <f>IF(Accueil!H124="X",Accueil!A124,"")</f>
      </c>
      <c r="E104" s="1">
        <f>IF($D104="","",VLOOKUP($D104,Régional!$A$1:$Y$72,16,FALSE))</f>
      </c>
      <c r="F104" s="1">
        <f>IF($D104="","",VLOOKUP($D104,Régional!$A$1:$Y$72,13,FALSE))</f>
      </c>
      <c r="G104" s="17"/>
      <c r="H104" s="17"/>
      <c r="I104" s="17"/>
      <c r="J104" s="17"/>
      <c r="K104" s="17"/>
      <c r="L104" s="17"/>
      <c r="M104" s="2">
        <f>COUNTA(G104:L104)</f>
        <v>0</v>
      </c>
      <c r="N104" s="3">
        <f t="shared" si="12"/>
        <v>0</v>
      </c>
      <c r="O104" s="6">
        <f>IF(M104=0,0,N104/M104)</f>
        <v>0</v>
      </c>
      <c r="P104" s="70"/>
      <c r="Q104">
        <f t="shared" si="14"/>
      </c>
    </row>
  </sheetData>
  <sheetProtection sheet="1" objects="1" scenarios="1"/>
  <autoFilter ref="A4:Q104"/>
  <mergeCells count="2">
    <mergeCell ref="A1:O1"/>
    <mergeCell ref="A2:O2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6">
    <pageSetUpPr fitToPage="1"/>
  </sheetPr>
  <dimension ref="A1:Q104"/>
  <sheetViews>
    <sheetView zoomScale="70" zoomScaleNormal="70" zoomScalePageLayoutView="0" workbookViewId="0" topLeftCell="A12">
      <selection activeCell="F5" sqref="F5:F48"/>
    </sheetView>
  </sheetViews>
  <sheetFormatPr defaultColWidth="11.421875" defaultRowHeight="12.75"/>
  <cols>
    <col min="1" max="1" width="9.00390625" style="0" bestFit="1" customWidth="1"/>
    <col min="2" max="2" width="5.421875" style="0" bestFit="1" customWidth="1"/>
    <col min="3" max="3" width="5.421875" style="0" customWidth="1"/>
    <col min="4" max="4" width="10.00390625" style="0" bestFit="1" customWidth="1"/>
    <col min="5" max="5" width="32.57421875" style="0" customWidth="1"/>
    <col min="6" max="6" width="26.8515625" style="0" bestFit="1" customWidth="1"/>
    <col min="7" max="12" width="7.00390625" style="0" customWidth="1"/>
    <col min="13" max="13" width="8.28125" style="0" customWidth="1"/>
    <col min="14" max="14" width="9.140625" style="0" customWidth="1"/>
    <col min="15" max="16" width="8.7109375" style="0" customWidth="1"/>
    <col min="17" max="17" width="0" style="0" hidden="1" customWidth="1"/>
  </cols>
  <sheetData>
    <row r="1" spans="1:16" ht="33.75">
      <c r="A1" s="171" t="s">
        <v>123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4"/>
    </row>
    <row r="2" spans="1:16" ht="33.75">
      <c r="A2" s="171" t="str">
        <f>CONCATENATE(Accueil!C6," - ",Accueil!B6)</f>
        <v>ARGENTAN - Le 16 décembre 2017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4"/>
    </row>
    <row r="3" spans="4:16" ht="25.5" customHeight="1">
      <c r="D3" s="4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>
      <c r="A4" s="53" t="s">
        <v>47</v>
      </c>
      <c r="B4" s="53" t="s">
        <v>48</v>
      </c>
      <c r="C4" s="52"/>
      <c r="D4" s="51" t="s">
        <v>11</v>
      </c>
      <c r="E4" s="51" t="s">
        <v>0</v>
      </c>
      <c r="F4" s="51" t="s">
        <v>56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2" t="s">
        <v>75</v>
      </c>
    </row>
    <row r="5" spans="1:17" ht="12.75">
      <c r="A5" s="1" t="str">
        <f>IF($D5="","",VLOOKUP($D5,Accueil!$A$1:$Y$125,5,FALSE))</f>
        <v>JU</v>
      </c>
      <c r="B5" s="15" t="str">
        <f>IF($D5="","",VLOOKUP($D5,Régional!$A$1:$Y$72,7,FALSE))</f>
        <v>H</v>
      </c>
      <c r="C5" s="15" t="str">
        <f aca="true" t="shared" si="0" ref="C5:C36">CONCATENATE(A5,B5)</f>
        <v>JUH</v>
      </c>
      <c r="D5" s="104" t="str">
        <f>IF(Accueil!I63="X",Accueil!A63,"")</f>
        <v>18 113439</v>
      </c>
      <c r="E5" s="1" t="str">
        <f>IF($D5="","",VLOOKUP($D5,Régional!$A$1:$Y$72,16,FALSE))</f>
        <v>ECOLE DE BOWLING D'ARGENTAN</v>
      </c>
      <c r="F5" s="1" t="str">
        <f>IF($D5="","",VLOOKUP($D5,Régional!$A$1:$Y$72,13,FALSE))</f>
        <v>AMARE Tanguy</v>
      </c>
      <c r="G5" s="17">
        <v>132</v>
      </c>
      <c r="H5" s="17">
        <v>124</v>
      </c>
      <c r="I5" s="17">
        <v>163</v>
      </c>
      <c r="J5" s="17">
        <v>125</v>
      </c>
      <c r="K5" s="17">
        <v>136</v>
      </c>
      <c r="L5" s="17">
        <v>162</v>
      </c>
      <c r="M5" s="2">
        <f aca="true" t="shared" si="1" ref="M5:M36">COUNTA(G5:L5)</f>
        <v>6</v>
      </c>
      <c r="N5" s="3">
        <f aca="true" t="shared" si="2" ref="N5:N36">SUM(G5:L5)</f>
        <v>842</v>
      </c>
      <c r="O5" s="6">
        <f aca="true" t="shared" si="3" ref="O5:O36">IF(M5=0,0,N5/M5)</f>
        <v>140.33333333333334</v>
      </c>
      <c r="P5" s="70">
        <v>30</v>
      </c>
      <c r="Q5" t="str">
        <f aca="true" t="shared" si="4" ref="Q5:Q36">IF(D5="","","X")</f>
        <v>X</v>
      </c>
    </row>
    <row r="6" spans="1:17" ht="12.75" customHeight="1">
      <c r="A6" s="1" t="str">
        <f>IF($D6="","",VLOOKUP($D6,Accueil!$A$1:$Y$125,5,FALSE))</f>
        <v>JU</v>
      </c>
      <c r="B6" s="15" t="str">
        <f>IF($D6="","",VLOOKUP($D6,Régional!$A$1:$Y$72,7,FALSE))</f>
        <v>H</v>
      </c>
      <c r="C6" s="15" t="str">
        <f t="shared" si="0"/>
        <v>JUH</v>
      </c>
      <c r="D6" s="104" t="str">
        <f>IF(Accueil!I68="X",Accueil!A68,"")</f>
        <v>18 113922</v>
      </c>
      <c r="E6" s="1" t="str">
        <f>IF($D6="","",VLOOKUP($D6,Régional!$A$1:$Y$72,16,FALSE))</f>
        <v>ECOLE DE BOWLING DE CHERBOURG</v>
      </c>
      <c r="F6" s="1" t="str">
        <f>IF($D6="","",VLOOKUP($D6,Régional!$A$1:$Y$72,13,FALSE))</f>
        <v>AMINI Tamim</v>
      </c>
      <c r="G6" s="17">
        <v>145</v>
      </c>
      <c r="H6" s="17">
        <v>129</v>
      </c>
      <c r="I6" s="17">
        <v>106</v>
      </c>
      <c r="J6" s="17">
        <v>116</v>
      </c>
      <c r="K6" s="17">
        <v>126</v>
      </c>
      <c r="L6" s="17">
        <v>117</v>
      </c>
      <c r="M6" s="2">
        <f t="shared" si="1"/>
        <v>6</v>
      </c>
      <c r="N6" s="3">
        <f t="shared" si="2"/>
        <v>739</v>
      </c>
      <c r="O6" s="6">
        <f t="shared" si="3"/>
        <v>123.16666666666667</v>
      </c>
      <c r="P6" s="70">
        <v>24</v>
      </c>
      <c r="Q6" t="str">
        <f t="shared" si="4"/>
        <v>X</v>
      </c>
    </row>
    <row r="7" spans="1:17" ht="12.75">
      <c r="A7" s="1" t="str">
        <f>IF($D7="","",VLOOKUP($D7,Accueil!$A$1:$Y$125,5,FALSE))</f>
        <v>JU</v>
      </c>
      <c r="B7" s="15" t="str">
        <f>IF($D7="","",VLOOKUP($D7,Régional!$A$1:$Y$72,7,FALSE))</f>
        <v>H</v>
      </c>
      <c r="C7" s="15" t="str">
        <f t="shared" si="0"/>
        <v>JUH</v>
      </c>
      <c r="D7" s="104" t="str">
        <f>IF(Accueil!I31="X",Accueil!A31,"")</f>
        <v>17 112917</v>
      </c>
      <c r="E7" s="1" t="str">
        <f>IF($D7="","",VLOOKUP($D7,Régional!$A$1:$Y$72,16,FALSE))</f>
        <v>FLERS BOWLING IMPACT</v>
      </c>
      <c r="F7" s="1" t="str">
        <f>IF($D7="","",VLOOKUP($D7,Régional!$A$1:$Y$72,13,FALSE))</f>
        <v>BAKER Harry</v>
      </c>
      <c r="G7" s="17">
        <v>116</v>
      </c>
      <c r="H7" s="17">
        <v>169</v>
      </c>
      <c r="I7" s="17">
        <v>148</v>
      </c>
      <c r="J7" s="17">
        <v>203</v>
      </c>
      <c r="K7" s="17">
        <v>152</v>
      </c>
      <c r="L7" s="17">
        <v>119</v>
      </c>
      <c r="M7" s="2">
        <f t="shared" si="1"/>
        <v>6</v>
      </c>
      <c r="N7" s="3">
        <f t="shared" si="2"/>
        <v>907</v>
      </c>
      <c r="O7" s="6">
        <f t="shared" si="3"/>
        <v>151.16666666666666</v>
      </c>
      <c r="P7" s="70">
        <v>38</v>
      </c>
      <c r="Q7" t="str">
        <f t="shared" si="4"/>
        <v>X</v>
      </c>
    </row>
    <row r="8" spans="1:17" ht="12.75">
      <c r="A8" s="1" t="str">
        <f>IF($D8="","",VLOOKUP($D8,Accueil!$A$1:$Y$125,5,FALSE))</f>
        <v>JU</v>
      </c>
      <c r="B8" s="15" t="str">
        <f>IF($D8="","",VLOOKUP($D8,Régional!$A$1:$Y$72,7,FALSE))</f>
        <v>H</v>
      </c>
      <c r="C8" s="15" t="str">
        <f t="shared" si="0"/>
        <v>JUH</v>
      </c>
      <c r="D8" s="104" t="str">
        <f>IF(Accueil!I27="X",Accueil!A27,"")</f>
        <v>10 99570</v>
      </c>
      <c r="E8" s="1" t="str">
        <f>IF($D8="","",VLOOKUP($D8,Régional!$A$1:$Y$72,16,FALSE))</f>
        <v>FLERS BOWLING IMPACT</v>
      </c>
      <c r="F8" s="1" t="str">
        <f>IF($D8="","",VLOOKUP($D8,Régional!$A$1:$Y$72,13,FALSE))</f>
        <v>BOURDON Enzo</v>
      </c>
      <c r="G8" s="17">
        <v>210</v>
      </c>
      <c r="H8" s="17">
        <v>170</v>
      </c>
      <c r="I8" s="17">
        <v>187</v>
      </c>
      <c r="J8" s="17">
        <v>170</v>
      </c>
      <c r="K8" s="17">
        <v>168</v>
      </c>
      <c r="L8" s="17">
        <v>145</v>
      </c>
      <c r="M8" s="2">
        <f t="shared" si="1"/>
        <v>6</v>
      </c>
      <c r="N8" s="3">
        <f t="shared" si="2"/>
        <v>1050</v>
      </c>
      <c r="O8" s="6">
        <f t="shared" si="3"/>
        <v>175</v>
      </c>
      <c r="P8" s="70">
        <v>50</v>
      </c>
      <c r="Q8" t="str">
        <f t="shared" si="4"/>
        <v>X</v>
      </c>
    </row>
    <row r="9" spans="1:17" ht="12.75">
      <c r="A9" s="1" t="str">
        <f>IF($D9="","",VLOOKUP($D9,Accueil!$A$1:$Y$125,5,FALSE))</f>
        <v>JU</v>
      </c>
      <c r="B9" s="15" t="str">
        <f>IF($D9="","",VLOOKUP($D9,Régional!$A$1:$Y$72,7,FALSE))</f>
        <v>F</v>
      </c>
      <c r="C9" s="15" t="str">
        <f t="shared" si="0"/>
        <v>JUF</v>
      </c>
      <c r="D9" s="104" t="str">
        <f>IF(Accueil!I36="X",Accueil!A36,"")</f>
        <v>12 104424</v>
      </c>
      <c r="E9" s="1" t="str">
        <f>IF($D9="","",VLOOKUP($D9,Régional!$A$1:$Y$72,16,FALSE))</f>
        <v>EAGLES BOWLING VIRE</v>
      </c>
      <c r="F9" s="1" t="str">
        <f>IF($D9="","",VLOOKUP($D9,Régional!$A$1:$Y$72,13,FALSE))</f>
        <v>BUSNOULT Célia</v>
      </c>
      <c r="G9" s="17">
        <v>153</v>
      </c>
      <c r="H9" s="17">
        <v>119</v>
      </c>
      <c r="I9" s="17">
        <v>159</v>
      </c>
      <c r="J9" s="17">
        <v>159</v>
      </c>
      <c r="K9" s="17">
        <v>164</v>
      </c>
      <c r="L9" s="17">
        <v>124</v>
      </c>
      <c r="M9" s="2">
        <f t="shared" si="1"/>
        <v>6</v>
      </c>
      <c r="N9" s="3">
        <f t="shared" si="2"/>
        <v>878</v>
      </c>
      <c r="O9" s="6">
        <f t="shared" si="3"/>
        <v>146.33333333333334</v>
      </c>
      <c r="P9" s="70">
        <v>46</v>
      </c>
      <c r="Q9" t="str">
        <f t="shared" si="4"/>
        <v>X</v>
      </c>
    </row>
    <row r="10" spans="1:17" ht="12.75">
      <c r="A10" s="1" t="str">
        <f>IF($D10="","",VLOOKUP($D10,Accueil!$A$1:$Y$125,5,FALSE))</f>
        <v>PO</v>
      </c>
      <c r="B10" s="15" t="str">
        <f>IF($D10="","",VLOOKUP($D10,Régional!$A$1:$Y$72,7,FALSE))</f>
        <v>H</v>
      </c>
      <c r="C10" s="15" t="str">
        <f t="shared" si="0"/>
        <v>POH</v>
      </c>
      <c r="D10" s="104" t="str">
        <f>IF(Accueil!I38="X",Accueil!A38,"")</f>
        <v>16 109596</v>
      </c>
      <c r="E10" s="1" t="str">
        <f>IF($D10="","",VLOOKUP($D10,Régional!$A$1:$Y$72,16,FALSE))</f>
        <v>EAGLES BOWLING VIRE</v>
      </c>
      <c r="F10" s="1" t="str">
        <f>IF($D10="","",VLOOKUP($D10,Régional!$A$1:$Y$72,13,FALSE))</f>
        <v>CARU Gabin</v>
      </c>
      <c r="G10" s="17">
        <v>103</v>
      </c>
      <c r="H10" s="17">
        <v>73</v>
      </c>
      <c r="I10" s="17">
        <v>99</v>
      </c>
      <c r="J10" s="17">
        <v>83</v>
      </c>
      <c r="K10" s="17"/>
      <c r="L10" s="17"/>
      <c r="M10" s="2">
        <f t="shared" si="1"/>
        <v>4</v>
      </c>
      <c r="N10" s="3">
        <f t="shared" si="2"/>
        <v>358</v>
      </c>
      <c r="O10" s="6">
        <f t="shared" si="3"/>
        <v>89.5</v>
      </c>
      <c r="P10" s="70">
        <v>80</v>
      </c>
      <c r="Q10" t="str">
        <f t="shared" si="4"/>
        <v>X</v>
      </c>
    </row>
    <row r="11" spans="1:17" ht="12.75">
      <c r="A11" s="1" t="str">
        <f>IF($D11="","",VLOOKUP($D11,Accueil!$A$1:$Y$125,5,FALSE))</f>
        <v>CA</v>
      </c>
      <c r="B11" s="15" t="str">
        <f>IF($D11="","",VLOOKUP($D11,Régional!$A$1:$Y$72,7,FALSE))</f>
        <v>F</v>
      </c>
      <c r="C11" s="15" t="str">
        <f t="shared" si="0"/>
        <v>CAF</v>
      </c>
      <c r="D11" s="104" t="str">
        <f>IF(Accueil!I57="X",Accueil!A57,"")</f>
        <v>14 106475</v>
      </c>
      <c r="E11" s="1" t="str">
        <f>IF($D11="","",VLOOKUP($D11,Régional!$A$1:$Y$72,16,FALSE))</f>
        <v>ECOLE DE BOWLING DE SAINT LO</v>
      </c>
      <c r="F11" s="1" t="str">
        <f>IF($D11="","",VLOOKUP($D11,Régional!$A$1:$Y$72,13,FALSE))</f>
        <v>CULLERON Noémie</v>
      </c>
      <c r="G11" s="17">
        <v>96</v>
      </c>
      <c r="H11" s="17">
        <v>115</v>
      </c>
      <c r="I11" s="17">
        <v>140</v>
      </c>
      <c r="J11" s="17">
        <v>152</v>
      </c>
      <c r="K11" s="17">
        <v>156</v>
      </c>
      <c r="L11" s="17">
        <v>160</v>
      </c>
      <c r="M11" s="2">
        <f t="shared" si="1"/>
        <v>6</v>
      </c>
      <c r="N11" s="3">
        <f t="shared" si="2"/>
        <v>819</v>
      </c>
      <c r="O11" s="6">
        <f t="shared" si="3"/>
        <v>136.5</v>
      </c>
      <c r="P11" s="70">
        <v>46</v>
      </c>
      <c r="Q11" t="str">
        <f t="shared" si="4"/>
        <v>X</v>
      </c>
    </row>
    <row r="12" spans="1:17" ht="12.75">
      <c r="A12" s="1" t="str">
        <f>IF($D12="","",VLOOKUP($D12,Accueil!$A$1:$Y$125,5,FALSE))</f>
        <v>JU</v>
      </c>
      <c r="B12" s="15" t="str">
        <f>IF($D12="","",VLOOKUP($D12,Régional!$A$1:$Y$72,7,FALSE))</f>
        <v>F</v>
      </c>
      <c r="C12" s="15" t="str">
        <f t="shared" si="0"/>
        <v>JUF</v>
      </c>
      <c r="D12" s="104" t="str">
        <f>IF(Accueil!I26="X",Accueil!A26,"")</f>
        <v>10 99983</v>
      </c>
      <c r="E12" s="1" t="str">
        <f>IF($D12="","",VLOOKUP($D12,Régional!$A$1:$Y$72,16,FALSE))</f>
        <v>BOWLING CLUB CHERBOURG</v>
      </c>
      <c r="F12" s="1" t="str">
        <f>IF($D12="","",VLOOKUP($D12,Régional!$A$1:$Y$72,13,FALSE))</f>
        <v>DESPRES Amélie</v>
      </c>
      <c r="G12" s="17">
        <v>144</v>
      </c>
      <c r="H12" s="17">
        <v>136</v>
      </c>
      <c r="I12" s="17">
        <v>159</v>
      </c>
      <c r="J12" s="17">
        <v>167</v>
      </c>
      <c r="K12" s="17">
        <v>221</v>
      </c>
      <c r="L12" s="17">
        <v>155</v>
      </c>
      <c r="M12" s="2">
        <f t="shared" si="1"/>
        <v>6</v>
      </c>
      <c r="N12" s="3">
        <f t="shared" si="2"/>
        <v>982</v>
      </c>
      <c r="O12" s="6">
        <f t="shared" si="3"/>
        <v>163.66666666666666</v>
      </c>
      <c r="P12" s="70">
        <v>60</v>
      </c>
      <c r="Q12" t="str">
        <f t="shared" si="4"/>
        <v>X</v>
      </c>
    </row>
    <row r="13" spans="1:17" ht="12.75">
      <c r="A13" s="1" t="str">
        <f>IF($D13="","",VLOOKUP($D13,Accueil!$A$1:$Y$125,5,FALSE))</f>
        <v>MI</v>
      </c>
      <c r="B13" s="15" t="str">
        <f>IF($D13="","",VLOOKUP($D13,Régional!$A$1:$Y$72,7,FALSE))</f>
        <v>H</v>
      </c>
      <c r="C13" s="15" t="str">
        <f t="shared" si="0"/>
        <v>MIH</v>
      </c>
      <c r="D13" s="104" t="str">
        <f>IF(Accueil!I46="X",Accueil!A46,"")</f>
        <v>17 111905</v>
      </c>
      <c r="E13" s="1" t="str">
        <f>IF($D13="","",VLOOKUP($D13,Régional!$A$1:$Y$72,16,FALSE))</f>
        <v>ECOLE DE BOWLING DE CHERBOURG</v>
      </c>
      <c r="F13" s="1" t="str">
        <f>IF($D13="","",VLOOKUP($D13,Régional!$A$1:$Y$72,13,FALSE))</f>
        <v>DUCHESNE Martin</v>
      </c>
      <c r="G13" s="17">
        <v>71</v>
      </c>
      <c r="H13" s="17">
        <v>85</v>
      </c>
      <c r="I13" s="17">
        <v>68</v>
      </c>
      <c r="J13" s="17">
        <v>59</v>
      </c>
      <c r="K13" s="17">
        <v>79</v>
      </c>
      <c r="L13" s="17">
        <v>61</v>
      </c>
      <c r="M13" s="2">
        <f t="shared" si="1"/>
        <v>6</v>
      </c>
      <c r="N13" s="3">
        <f t="shared" si="2"/>
        <v>423</v>
      </c>
      <c r="O13" s="6">
        <f t="shared" si="3"/>
        <v>70.5</v>
      </c>
      <c r="P13" s="70">
        <v>26</v>
      </c>
      <c r="Q13" t="str">
        <f t="shared" si="4"/>
        <v>X</v>
      </c>
    </row>
    <row r="14" spans="1:17" ht="12.75">
      <c r="A14" s="1" t="str">
        <f>IF($D14="","",VLOOKUP($D14,Accueil!$A$1:$Y$125,5,FALSE))</f>
        <v>CA</v>
      </c>
      <c r="B14" s="15" t="str">
        <f>IF($D14="","",VLOOKUP($D14,Régional!$A$1:$Y$72,7,FALSE))</f>
        <v>H</v>
      </c>
      <c r="C14" s="15" t="str">
        <f t="shared" si="0"/>
        <v>CAH</v>
      </c>
      <c r="D14" s="104" t="str">
        <f>IF(Accueil!I65="X",Accueil!A65,"")</f>
        <v>18 113921</v>
      </c>
      <c r="E14" s="1" t="str">
        <f>IF($D14="","",VLOOKUP($D14,Régional!$A$1:$Y$72,16,FALSE))</f>
        <v>ECOLE DE BOWLING DE CHERBOURG</v>
      </c>
      <c r="F14" s="1" t="str">
        <f>IF($D14="","",VLOOKUP($D14,Régional!$A$1:$Y$72,13,FALSE))</f>
        <v>DURIEZ Souleyman</v>
      </c>
      <c r="G14" s="17">
        <v>122</v>
      </c>
      <c r="H14" s="17">
        <v>81</v>
      </c>
      <c r="I14" s="17">
        <v>66</v>
      </c>
      <c r="J14" s="17">
        <v>76</v>
      </c>
      <c r="K14" s="17">
        <v>55</v>
      </c>
      <c r="L14" s="17">
        <v>72</v>
      </c>
      <c r="M14" s="2">
        <f t="shared" si="1"/>
        <v>6</v>
      </c>
      <c r="N14" s="3">
        <f t="shared" si="2"/>
        <v>472</v>
      </c>
      <c r="O14" s="6">
        <f t="shared" si="3"/>
        <v>78.66666666666667</v>
      </c>
      <c r="P14" s="70">
        <v>22</v>
      </c>
      <c r="Q14" t="str">
        <f t="shared" si="4"/>
        <v>X</v>
      </c>
    </row>
    <row r="15" spans="1:17" ht="12.75">
      <c r="A15" s="1" t="str">
        <f>IF($D15="","",VLOOKUP($D15,Accueil!$A$1:$Y$125,5,FALSE))</f>
        <v>MI</v>
      </c>
      <c r="B15" s="15" t="str">
        <f>IF($D15="","",VLOOKUP($D15,Régional!$A$1:$Y$72,7,FALSE))</f>
        <v>H</v>
      </c>
      <c r="C15" s="15" t="str">
        <f t="shared" si="0"/>
        <v>MIH</v>
      </c>
      <c r="D15" s="104" t="str">
        <f>IF(Accueil!I69="X",Accueil!A69,"")</f>
        <v>18 114262</v>
      </c>
      <c r="E15" s="1" t="str">
        <f>IF($D15="","",VLOOKUP($D15,Régional!$A$1:$Y$72,16,FALSE))</f>
        <v>ECOLE DE BOWLING DE CHERBOURG</v>
      </c>
      <c r="F15" s="1" t="str">
        <f>IF($D15="","",VLOOKUP($D15,Régional!$A$1:$Y$72,13,FALSE))</f>
        <v>FAGNEN Jonathan</v>
      </c>
      <c r="G15" s="17">
        <v>122</v>
      </c>
      <c r="H15" s="17">
        <v>83</v>
      </c>
      <c r="I15" s="17">
        <v>102</v>
      </c>
      <c r="J15" s="17">
        <v>97</v>
      </c>
      <c r="K15" s="17">
        <v>71</v>
      </c>
      <c r="L15" s="17">
        <v>131</v>
      </c>
      <c r="M15" s="2">
        <f t="shared" si="1"/>
        <v>6</v>
      </c>
      <c r="N15" s="3">
        <f t="shared" si="2"/>
        <v>606</v>
      </c>
      <c r="O15" s="6">
        <f t="shared" si="3"/>
        <v>101</v>
      </c>
      <c r="P15" s="70">
        <v>34</v>
      </c>
      <c r="Q15" t="str">
        <f t="shared" si="4"/>
        <v>X</v>
      </c>
    </row>
    <row r="16" spans="1:17" ht="12.75">
      <c r="A16" s="1" t="str">
        <f>IF($D16="","",VLOOKUP($D16,Accueil!$A$1:$Y$125,5,FALSE))</f>
        <v>MI</v>
      </c>
      <c r="B16" s="15" t="str">
        <f>IF($D16="","",VLOOKUP($D16,Régional!$A$1:$Y$72,7,FALSE))</f>
        <v>H</v>
      </c>
      <c r="C16" s="15" t="str">
        <f t="shared" si="0"/>
        <v>MIH</v>
      </c>
      <c r="D16" s="104" t="str">
        <f>IF(Accueil!I70="X",Accueil!A70,"")</f>
        <v>18 114263</v>
      </c>
      <c r="E16" s="1" t="str">
        <f>IF($D16="","",VLOOKUP($D16,Régional!$A$1:$Y$72,16,FALSE))</f>
        <v>ECOLE DE BOWLING DE CHERBOURG</v>
      </c>
      <c r="F16" s="1" t="str">
        <f>IF($D16="","",VLOOKUP($D16,Régional!$A$1:$Y$72,13,FALSE))</f>
        <v>FAGNEN Lenny</v>
      </c>
      <c r="G16" s="17">
        <v>72</v>
      </c>
      <c r="H16" s="17">
        <v>75</v>
      </c>
      <c r="I16" s="17">
        <v>96</v>
      </c>
      <c r="J16" s="17">
        <v>72</v>
      </c>
      <c r="K16" s="17">
        <v>68</v>
      </c>
      <c r="L16" s="17">
        <v>71</v>
      </c>
      <c r="M16" s="2">
        <f t="shared" si="1"/>
        <v>6</v>
      </c>
      <c r="N16" s="3">
        <f t="shared" si="2"/>
        <v>454</v>
      </c>
      <c r="O16" s="6">
        <f t="shared" si="3"/>
        <v>75.66666666666667</v>
      </c>
      <c r="P16" s="70">
        <v>30</v>
      </c>
      <c r="Q16" t="str">
        <f t="shared" si="4"/>
        <v>X</v>
      </c>
    </row>
    <row r="17" spans="1:17" ht="12.75">
      <c r="A17" s="1" t="str">
        <f>IF($D17="","",VLOOKUP($D17,Accueil!$A$1:$Y$125,5,FALSE))</f>
        <v>CA</v>
      </c>
      <c r="B17" s="15" t="str">
        <f>IF($D17="","",VLOOKUP($D17,Régional!$A$1:$Y$72,7,FALSE))</f>
        <v>H</v>
      </c>
      <c r="C17" s="15" t="str">
        <f t="shared" si="0"/>
        <v>CAH</v>
      </c>
      <c r="D17" s="104" t="str">
        <f>IF(Accueil!I59="X",Accueil!A59,"")</f>
        <v>17 112075</v>
      </c>
      <c r="E17" s="1" t="str">
        <f>IF($D17="","",VLOOKUP($D17,Régional!$A$1:$Y$72,16,FALSE))</f>
        <v>ECOLE DE BOWLING D'ARGENTAN</v>
      </c>
      <c r="F17" s="1" t="str">
        <f>IF($D17="","",VLOOKUP($D17,Régional!$A$1:$Y$72,13,FALSE))</f>
        <v>FERT Edgar</v>
      </c>
      <c r="G17" s="17">
        <v>111</v>
      </c>
      <c r="H17" s="17">
        <v>137</v>
      </c>
      <c r="I17" s="17">
        <v>83</v>
      </c>
      <c r="J17" s="17">
        <v>102</v>
      </c>
      <c r="K17" s="17">
        <v>97</v>
      </c>
      <c r="L17" s="17">
        <v>159</v>
      </c>
      <c r="M17" s="2">
        <f t="shared" si="1"/>
        <v>6</v>
      </c>
      <c r="N17" s="3">
        <f t="shared" si="2"/>
        <v>689</v>
      </c>
      <c r="O17" s="6">
        <f t="shared" si="3"/>
        <v>114.83333333333333</v>
      </c>
      <c r="P17" s="70">
        <v>30</v>
      </c>
      <c r="Q17" t="str">
        <f t="shared" si="4"/>
        <v>X</v>
      </c>
    </row>
    <row r="18" spans="1:17" ht="12.75">
      <c r="A18" s="1" t="str">
        <f>IF($D18="","",VLOOKUP($D18,Accueil!$A$1:$Y$125,5,FALSE))</f>
        <v>CA</v>
      </c>
      <c r="B18" s="15" t="str">
        <f>IF($D18="","",VLOOKUP($D18,Régional!$A$1:$Y$72,7,FALSE))</f>
        <v>H</v>
      </c>
      <c r="C18" s="15" t="str">
        <f t="shared" si="0"/>
        <v>CAH</v>
      </c>
      <c r="D18" s="104" t="str">
        <f>IF(Accueil!I71="X",Accueil!A71,"")</f>
        <v>18 114264</v>
      </c>
      <c r="E18" s="1" t="str">
        <f>IF($D18="","",VLOOKUP($D18,Régional!$A$1:$Y$72,16,FALSE))</f>
        <v>ECOLE DE BOWLING DE CHERBOURG</v>
      </c>
      <c r="F18" s="1" t="str">
        <f>IF($D18="","",VLOOKUP($D18,Régional!$A$1:$Y$72,13,FALSE))</f>
        <v>GAUDICHE Tom</v>
      </c>
      <c r="G18" s="17">
        <v>81</v>
      </c>
      <c r="H18" s="17">
        <v>158</v>
      </c>
      <c r="I18" s="17">
        <v>108</v>
      </c>
      <c r="J18" s="17">
        <v>86</v>
      </c>
      <c r="K18" s="17">
        <v>99</v>
      </c>
      <c r="L18" s="17">
        <v>115</v>
      </c>
      <c r="M18" s="2">
        <f t="shared" si="1"/>
        <v>6</v>
      </c>
      <c r="N18" s="3">
        <f t="shared" si="2"/>
        <v>647</v>
      </c>
      <c r="O18" s="6">
        <f t="shared" si="3"/>
        <v>107.83333333333333</v>
      </c>
      <c r="P18" s="70">
        <v>26</v>
      </c>
      <c r="Q18" t="str">
        <f t="shared" si="4"/>
        <v>X</v>
      </c>
    </row>
    <row r="19" spans="1:17" ht="12.75">
      <c r="A19" s="1" t="str">
        <f>IF($D19="","",VLOOKUP($D19,Accueil!$A$1:$Y$125,5,FALSE))</f>
        <v>CA</v>
      </c>
      <c r="B19" s="15" t="str">
        <f>IF($D19="","",VLOOKUP($D19,Régional!$A$1:$Y$72,7,FALSE))</f>
        <v>H</v>
      </c>
      <c r="C19" s="15" t="str">
        <f t="shared" si="0"/>
        <v>CAH</v>
      </c>
      <c r="D19" s="104" t="str">
        <f>IF(Accueil!I41="X",Accueil!A41,"")</f>
        <v>15 108342</v>
      </c>
      <c r="E19" s="1" t="str">
        <f>IF($D19="","",VLOOKUP($D19,Régional!$A$1:$Y$72,16,FALSE))</f>
        <v>ECOLE DE BOWLING DE CHERBOURG</v>
      </c>
      <c r="F19" s="1" t="str">
        <f>IF($D19="","",VLOOKUP($D19,Régional!$A$1:$Y$72,13,FALSE))</f>
        <v>GOUREMAN Dylan</v>
      </c>
      <c r="G19" s="17">
        <v>148</v>
      </c>
      <c r="H19" s="17">
        <v>121</v>
      </c>
      <c r="I19" s="17">
        <v>148</v>
      </c>
      <c r="J19" s="17">
        <v>157</v>
      </c>
      <c r="K19" s="17">
        <v>109</v>
      </c>
      <c r="L19" s="17">
        <v>151</v>
      </c>
      <c r="M19" s="2">
        <f t="shared" si="1"/>
        <v>6</v>
      </c>
      <c r="N19" s="3">
        <f t="shared" si="2"/>
        <v>834</v>
      </c>
      <c r="O19" s="6">
        <f t="shared" si="3"/>
        <v>139</v>
      </c>
      <c r="P19" s="70">
        <v>42</v>
      </c>
      <c r="Q19" t="str">
        <f t="shared" si="4"/>
        <v>X</v>
      </c>
    </row>
    <row r="20" spans="1:17" ht="12.75">
      <c r="A20" s="1" t="str">
        <f>IF($D20="","",VLOOKUP($D20,Accueil!$A$1:$Y$125,5,FALSE))</f>
        <v>CA</v>
      </c>
      <c r="B20" s="15" t="str">
        <f>IF($D20="","",VLOOKUP($D20,Régional!$A$1:$Y$72,7,FALSE))</f>
        <v>F</v>
      </c>
      <c r="C20" s="15" t="str">
        <f t="shared" si="0"/>
        <v>CAF</v>
      </c>
      <c r="D20" s="104" t="str">
        <f>IF(Accueil!I29="X",Accueil!A29,"")</f>
        <v>15 108165</v>
      </c>
      <c r="E20" s="1" t="str">
        <f>IF($D20="","",VLOOKUP($D20,Régional!$A$1:$Y$72,16,FALSE))</f>
        <v>FLERS BOWLING IMPACT</v>
      </c>
      <c r="F20" s="1" t="str">
        <f>IF($D20="","",VLOOKUP($D20,Régional!$A$1:$Y$72,13,FALSE))</f>
        <v>HAMARD Fanny</v>
      </c>
      <c r="G20" s="17">
        <v>166</v>
      </c>
      <c r="H20" s="17">
        <v>156</v>
      </c>
      <c r="I20" s="17">
        <v>136</v>
      </c>
      <c r="J20" s="17">
        <v>209</v>
      </c>
      <c r="K20" s="17">
        <v>167</v>
      </c>
      <c r="L20" s="17">
        <v>161</v>
      </c>
      <c r="M20" s="2">
        <f t="shared" si="1"/>
        <v>6</v>
      </c>
      <c r="N20" s="3">
        <f t="shared" si="2"/>
        <v>995</v>
      </c>
      <c r="O20" s="6">
        <f t="shared" si="3"/>
        <v>165.83333333333334</v>
      </c>
      <c r="P20" s="70">
        <v>60</v>
      </c>
      <c r="Q20" t="str">
        <f t="shared" si="4"/>
        <v>X</v>
      </c>
    </row>
    <row r="21" spans="1:17" ht="12.75">
      <c r="A21" s="1" t="str">
        <f>IF($D21="","",VLOOKUP($D21,Accueil!$A$1:$Y$125,5,FALSE))</f>
        <v>JU</v>
      </c>
      <c r="B21" s="15" t="str">
        <f>IF($D21="","",VLOOKUP($D21,Régional!$A$1:$Y$72,7,FALSE))</f>
        <v>H</v>
      </c>
      <c r="C21" s="15" t="str">
        <f t="shared" si="0"/>
        <v>JUH</v>
      </c>
      <c r="D21" s="104" t="str">
        <f>IF(Accueil!I43="X",Accueil!A43,"")</f>
        <v>18 113557</v>
      </c>
      <c r="E21" s="1" t="str">
        <f>IF($D21="","",VLOOKUP($D21,Régional!$A$1:$Y$72,16,FALSE))</f>
        <v>ECOLE DE BOWLING DE CHERBOURG</v>
      </c>
      <c r="F21" s="1" t="str">
        <f>IF($D21="","",VLOOKUP($D21,Régional!$A$1:$Y$72,13,FALSE))</f>
        <v>HEBERT Mathis</v>
      </c>
      <c r="G21" s="17">
        <v>150</v>
      </c>
      <c r="H21" s="17">
        <v>152</v>
      </c>
      <c r="I21" s="17">
        <v>142</v>
      </c>
      <c r="J21" s="17">
        <v>156</v>
      </c>
      <c r="K21" s="17">
        <v>109</v>
      </c>
      <c r="L21" s="17">
        <v>170</v>
      </c>
      <c r="M21" s="2">
        <f t="shared" si="1"/>
        <v>6</v>
      </c>
      <c r="N21" s="3">
        <f t="shared" si="2"/>
        <v>879</v>
      </c>
      <c r="O21" s="6">
        <f t="shared" si="3"/>
        <v>146.5</v>
      </c>
      <c r="P21" s="70">
        <v>34</v>
      </c>
      <c r="Q21" t="str">
        <f t="shared" si="4"/>
        <v>X</v>
      </c>
    </row>
    <row r="22" spans="1:17" ht="12.75">
      <c r="A22" s="1" t="str">
        <f>IF($D22="","",VLOOKUP($D22,Accueil!$A$1:$Y$125,5,FALSE))</f>
        <v>MI</v>
      </c>
      <c r="B22" s="15" t="str">
        <f>IF($D22="","",VLOOKUP($D22,Régional!$A$1:$Y$72,7,FALSE))</f>
        <v>H</v>
      </c>
      <c r="C22" s="15" t="str">
        <f t="shared" si="0"/>
        <v>MIH</v>
      </c>
      <c r="D22" s="104" t="str">
        <f>IF(Accueil!I62="X",Accueil!A62,"")</f>
        <v>18 113749</v>
      </c>
      <c r="E22" s="1" t="str">
        <f>IF($D22="","",VLOOKUP($D22,Régional!$A$1:$Y$72,16,FALSE))</f>
        <v>EAGLES BOWLING VIRE</v>
      </c>
      <c r="F22" s="1" t="str">
        <f>IF($D22="","",VLOOKUP($D22,Régional!$A$1:$Y$72,13,FALSE))</f>
        <v>KISTLER Romain</v>
      </c>
      <c r="G22" s="17">
        <v>113</v>
      </c>
      <c r="H22" s="17">
        <v>104</v>
      </c>
      <c r="I22" s="17">
        <v>105</v>
      </c>
      <c r="J22" s="17">
        <v>127</v>
      </c>
      <c r="K22" s="17">
        <v>147</v>
      </c>
      <c r="L22" s="17">
        <v>128</v>
      </c>
      <c r="M22" s="2">
        <f t="shared" si="1"/>
        <v>6</v>
      </c>
      <c r="N22" s="3">
        <f t="shared" si="2"/>
        <v>724</v>
      </c>
      <c r="O22" s="6">
        <f t="shared" si="3"/>
        <v>120.66666666666667</v>
      </c>
      <c r="P22" s="70">
        <v>46</v>
      </c>
      <c r="Q22" t="str">
        <f t="shared" si="4"/>
        <v>X</v>
      </c>
    </row>
    <row r="23" spans="1:17" ht="12.75">
      <c r="A23" s="1" t="str">
        <f>IF($D23="","",VLOOKUP($D23,Accueil!$A$1:$Y$125,5,FALSE))</f>
        <v>MI</v>
      </c>
      <c r="B23" s="15" t="str">
        <f>IF($D23="","",VLOOKUP($D23,Régional!$A$1:$Y$72,7,FALSE))</f>
        <v>H</v>
      </c>
      <c r="C23" s="15" t="str">
        <f t="shared" si="0"/>
        <v>MIH</v>
      </c>
      <c r="D23" s="104" t="str">
        <f>IF(Accueil!I66="X",Accueil!A66,"")</f>
        <v>18 114132</v>
      </c>
      <c r="E23" s="1" t="str">
        <f>IF($D23="","",VLOOKUP($D23,Régional!$A$1:$Y$72,16,FALSE))</f>
        <v>VIKINGS CALVADOS</v>
      </c>
      <c r="F23" s="1" t="str">
        <f>IF($D23="","",VLOOKUP($D23,Régional!$A$1:$Y$72,13,FALSE))</f>
        <v>LAHAYE Adrien</v>
      </c>
      <c r="G23" s="17">
        <v>104</v>
      </c>
      <c r="H23" s="17">
        <v>85</v>
      </c>
      <c r="I23" s="17">
        <v>103</v>
      </c>
      <c r="J23" s="17">
        <v>171</v>
      </c>
      <c r="K23" s="17">
        <v>181</v>
      </c>
      <c r="L23" s="17">
        <v>124</v>
      </c>
      <c r="M23" s="2">
        <f t="shared" si="1"/>
        <v>6</v>
      </c>
      <c r="N23" s="3">
        <f t="shared" si="2"/>
        <v>768</v>
      </c>
      <c r="O23" s="6">
        <f t="shared" si="3"/>
        <v>128</v>
      </c>
      <c r="P23" s="70">
        <v>50</v>
      </c>
      <c r="Q23" t="str">
        <f t="shared" si="4"/>
        <v>X</v>
      </c>
    </row>
    <row r="24" spans="1:17" ht="12.75">
      <c r="A24" s="1" t="str">
        <f>IF($D24="","",VLOOKUP($D24,Accueil!$A$1:$Y$125,5,FALSE))</f>
        <v>MI</v>
      </c>
      <c r="B24" s="15" t="str">
        <f>IF($D24="","",VLOOKUP($D24,Régional!$A$1:$Y$72,7,FALSE))</f>
        <v>F</v>
      </c>
      <c r="C24" s="15" t="str">
        <f t="shared" si="0"/>
        <v>MIF</v>
      </c>
      <c r="D24" s="104" t="str">
        <f>IF(Accueil!I48="X",Accueil!A48,"")</f>
        <v>17 111907</v>
      </c>
      <c r="E24" s="1" t="str">
        <f>IF($D24="","",VLOOKUP($D24,Régional!$A$1:$Y$72,16,FALSE))</f>
        <v>ECOLE DE BOWLING DE CHERBOURG</v>
      </c>
      <c r="F24" s="1" t="str">
        <f>IF($D24="","",VLOOKUP($D24,Régional!$A$1:$Y$72,13,FALSE))</f>
        <v>LE GALL Servane</v>
      </c>
      <c r="G24" s="17">
        <v>90</v>
      </c>
      <c r="H24" s="17">
        <v>126</v>
      </c>
      <c r="I24" s="17">
        <v>110</v>
      </c>
      <c r="J24" s="17">
        <v>72</v>
      </c>
      <c r="K24" s="17">
        <v>63</v>
      </c>
      <c r="L24" s="17">
        <v>68</v>
      </c>
      <c r="M24" s="2">
        <f t="shared" si="1"/>
        <v>6</v>
      </c>
      <c r="N24" s="3">
        <f t="shared" si="2"/>
        <v>529</v>
      </c>
      <c r="O24" s="6">
        <f t="shared" si="3"/>
        <v>88.16666666666667</v>
      </c>
      <c r="P24" s="70">
        <v>60</v>
      </c>
      <c r="Q24" t="str">
        <f t="shared" si="4"/>
        <v>X</v>
      </c>
    </row>
    <row r="25" spans="1:17" ht="12.75">
      <c r="A25" s="1" t="str">
        <f>IF($D25="","",VLOOKUP($D25,Accueil!$A$1:$Y$125,5,FALSE))</f>
        <v>CA</v>
      </c>
      <c r="B25" s="15" t="str">
        <f>IF($D25="","",VLOOKUP($D25,Régional!$A$1:$Y$72,7,FALSE))</f>
        <v>H</v>
      </c>
      <c r="C25" s="15" t="str">
        <f t="shared" si="0"/>
        <v>CAH</v>
      </c>
      <c r="D25" s="104" t="str">
        <f>IF(Accueil!I35="X",Accueil!A35,"")</f>
        <v>13 105132</v>
      </c>
      <c r="E25" s="1" t="str">
        <f>IF($D25="","",VLOOKUP($D25,Régional!$A$1:$Y$72,16,FALSE))</f>
        <v>ECOLE DE BOWLING D'ARGENTAN</v>
      </c>
      <c r="F25" s="1" t="str">
        <f>IF($D25="","",VLOOKUP($D25,Régional!$A$1:$Y$72,13,FALSE))</f>
        <v>LEBARBIER Léo</v>
      </c>
      <c r="G25" s="17">
        <v>148</v>
      </c>
      <c r="H25" s="17">
        <v>170</v>
      </c>
      <c r="I25" s="17">
        <v>147</v>
      </c>
      <c r="J25" s="17">
        <v>160</v>
      </c>
      <c r="K25" s="17">
        <v>138</v>
      </c>
      <c r="L25" s="17">
        <v>173</v>
      </c>
      <c r="M25" s="2">
        <f t="shared" si="1"/>
        <v>6</v>
      </c>
      <c r="N25" s="3">
        <f t="shared" si="2"/>
        <v>936</v>
      </c>
      <c r="O25" s="6">
        <f t="shared" si="3"/>
        <v>156</v>
      </c>
      <c r="P25" s="70">
        <v>60</v>
      </c>
      <c r="Q25" t="str">
        <f t="shared" si="4"/>
        <v>X</v>
      </c>
    </row>
    <row r="26" spans="1:17" ht="12.75">
      <c r="A26" s="1" t="str">
        <f>IF($D26="","",VLOOKUP($D26,Accueil!$A$1:$Y$125,5,FALSE))</f>
        <v>BJ</v>
      </c>
      <c r="B26" s="15" t="str">
        <f>IF($D26="","",VLOOKUP($D26,Régional!$A$1:$Y$72,7,FALSE))</f>
        <v>H</v>
      </c>
      <c r="C26" s="15" t="str">
        <f t="shared" si="0"/>
        <v>BJH</v>
      </c>
      <c r="D26" s="104" t="str">
        <f>IF(Accueil!I37="X",Accueil!A37,"")</f>
        <v>15 107726</v>
      </c>
      <c r="E26" s="1" t="str">
        <f>IF($D26="","",VLOOKUP($D26,Régional!$A$1:$Y$72,16,FALSE))</f>
        <v>EAGLES BOWLING VIRE</v>
      </c>
      <c r="F26" s="1" t="str">
        <f>IF($D26="","",VLOOKUP($D26,Régional!$A$1:$Y$72,13,FALSE))</f>
        <v>LEBOUC Maxime</v>
      </c>
      <c r="G26" s="17">
        <v>131</v>
      </c>
      <c r="H26" s="17">
        <v>117</v>
      </c>
      <c r="I26" s="17">
        <v>107</v>
      </c>
      <c r="J26" s="17">
        <v>101</v>
      </c>
      <c r="K26" s="17">
        <v>115</v>
      </c>
      <c r="L26" s="17">
        <v>91</v>
      </c>
      <c r="M26" s="2">
        <f t="shared" si="1"/>
        <v>6</v>
      </c>
      <c r="N26" s="3">
        <f t="shared" si="2"/>
        <v>662</v>
      </c>
      <c r="O26" s="6">
        <f t="shared" si="3"/>
        <v>110.33333333333333</v>
      </c>
      <c r="P26" s="70">
        <v>60</v>
      </c>
      <c r="Q26" t="str">
        <f t="shared" si="4"/>
        <v>X</v>
      </c>
    </row>
    <row r="27" spans="1:17" ht="12.75">
      <c r="A27" s="1" t="str">
        <f>IF($D27="","",VLOOKUP($D27,Accueil!$A$1:$Y$125,5,FALSE))</f>
        <v>JU</v>
      </c>
      <c r="B27" s="15" t="str">
        <f>IF($D27="","",VLOOKUP($D27,Régional!$A$1:$Y$72,7,FALSE))</f>
        <v>F</v>
      </c>
      <c r="C27" s="15" t="str">
        <f t="shared" si="0"/>
        <v>JUF</v>
      </c>
      <c r="D27" s="104" t="str">
        <f>IF(Accueil!I58="X",Accueil!A58,"")</f>
        <v>18 113518</v>
      </c>
      <c r="E27" s="1" t="str">
        <f>IF($D27="","",VLOOKUP($D27,Régional!$A$1:$Y$72,16,FALSE))</f>
        <v>BAD BOYS SAINT-LO</v>
      </c>
      <c r="F27" s="1" t="str">
        <f>IF($D27="","",VLOOKUP($D27,Régional!$A$1:$Y$72,13,FALSE))</f>
        <v>LECORDIER Lolita</v>
      </c>
      <c r="G27" s="17">
        <v>152</v>
      </c>
      <c r="H27" s="17">
        <v>128</v>
      </c>
      <c r="I27" s="17">
        <v>144</v>
      </c>
      <c r="J27" s="17">
        <v>153</v>
      </c>
      <c r="K27" s="17">
        <v>152</v>
      </c>
      <c r="L27" s="17">
        <v>212</v>
      </c>
      <c r="M27" s="2">
        <f t="shared" si="1"/>
        <v>6</v>
      </c>
      <c r="N27" s="3">
        <f t="shared" si="2"/>
        <v>941</v>
      </c>
      <c r="O27" s="6">
        <f t="shared" si="3"/>
        <v>156.83333333333334</v>
      </c>
      <c r="P27" s="70">
        <v>50</v>
      </c>
      <c r="Q27" t="str">
        <f t="shared" si="4"/>
        <v>X</v>
      </c>
    </row>
    <row r="28" spans="1:17" ht="12.75">
      <c r="A28" s="1" t="str">
        <f>IF($D28="","",VLOOKUP($D28,Accueil!$A$1:$Y$125,5,FALSE))</f>
        <v>MI</v>
      </c>
      <c r="B28" s="15" t="str">
        <f>IF($D28="","",VLOOKUP($D28,Régional!$A$1:$Y$72,7,FALSE))</f>
        <v>H</v>
      </c>
      <c r="C28" s="15" t="str">
        <f t="shared" si="0"/>
        <v>MIH</v>
      </c>
      <c r="D28" s="104" t="str">
        <f>IF(Accueil!I47="X",Accueil!A47,"")</f>
        <v>17 112668</v>
      </c>
      <c r="E28" s="1" t="str">
        <f>IF($D28="","",VLOOKUP($D28,Régional!$A$1:$Y$72,16,FALSE))</f>
        <v>ECOLE DE BOWLING DE CHERBOURG</v>
      </c>
      <c r="F28" s="1" t="str">
        <f>IF($D28="","",VLOOKUP($D28,Régional!$A$1:$Y$72,13,FALSE))</f>
        <v>LECOUTOUR Enzo</v>
      </c>
      <c r="G28" s="17">
        <v>110</v>
      </c>
      <c r="H28" s="17">
        <v>126</v>
      </c>
      <c r="I28" s="17">
        <v>128</v>
      </c>
      <c r="J28" s="17">
        <v>118</v>
      </c>
      <c r="K28" s="17">
        <v>102</v>
      </c>
      <c r="L28" s="17">
        <v>116</v>
      </c>
      <c r="M28" s="2">
        <f t="shared" si="1"/>
        <v>6</v>
      </c>
      <c r="N28" s="3">
        <f t="shared" si="2"/>
        <v>700</v>
      </c>
      <c r="O28" s="6">
        <f t="shared" si="3"/>
        <v>116.66666666666667</v>
      </c>
      <c r="P28" s="70">
        <v>42</v>
      </c>
      <c r="Q28" t="str">
        <f t="shared" si="4"/>
        <v>X</v>
      </c>
    </row>
    <row r="29" spans="1:17" ht="12.75">
      <c r="A29" s="1" t="str">
        <f>IF($D29="","",VLOOKUP($D29,Accueil!$A$1:$Y$125,5,FALSE))</f>
        <v>CA</v>
      </c>
      <c r="B29" s="15" t="str">
        <f>IF($D29="","",VLOOKUP($D29,Régional!$A$1:$Y$72,7,FALSE))</f>
        <v>H</v>
      </c>
      <c r="C29" s="15" t="str">
        <f t="shared" si="0"/>
        <v>CAH</v>
      </c>
      <c r="D29" s="104" t="str">
        <f>IF(Accueil!I56="X",Accueil!A56,"")</f>
        <v>12 103037</v>
      </c>
      <c r="E29" s="1" t="str">
        <f>IF($D29="","",VLOOKUP($D29,Régional!$A$1:$Y$72,16,FALSE))</f>
        <v>ECOLE DE BOWLING DE SAINT LO</v>
      </c>
      <c r="F29" s="1" t="str">
        <f>IF($D29="","",VLOOKUP($D29,Régional!$A$1:$Y$72,13,FALSE))</f>
        <v>LEMERAY Matteo</v>
      </c>
      <c r="G29" s="17">
        <v>125</v>
      </c>
      <c r="H29" s="17">
        <v>172</v>
      </c>
      <c r="I29" s="17">
        <v>180</v>
      </c>
      <c r="J29" s="17">
        <v>116</v>
      </c>
      <c r="K29" s="17">
        <v>144</v>
      </c>
      <c r="L29" s="17">
        <v>158</v>
      </c>
      <c r="M29" s="2">
        <f t="shared" si="1"/>
        <v>6</v>
      </c>
      <c r="N29" s="3">
        <f t="shared" si="2"/>
        <v>895</v>
      </c>
      <c r="O29" s="6">
        <f t="shared" si="3"/>
        <v>149.16666666666666</v>
      </c>
      <c r="P29" s="70">
        <v>50</v>
      </c>
      <c r="Q29" t="str">
        <f t="shared" si="4"/>
        <v>X</v>
      </c>
    </row>
    <row r="30" spans="1:17" ht="12.75">
      <c r="A30" s="1" t="str">
        <f>IF($D30="","",VLOOKUP($D30,Accueil!$A$1:$Y$125,5,FALSE))</f>
        <v>CA</v>
      </c>
      <c r="B30" s="15" t="str">
        <f>IF($D30="","",VLOOKUP($D30,Régional!$A$1:$Y$72,7,FALSE))</f>
        <v>F</v>
      </c>
      <c r="C30" s="15" t="str">
        <f t="shared" si="0"/>
        <v>CAF</v>
      </c>
      <c r="D30" s="104" t="str">
        <f>IF(Accueil!I53="X",Accueil!A53,"")</f>
        <v>12 103801</v>
      </c>
      <c r="E30" s="1" t="str">
        <f>IF($D30="","",VLOOKUP($D30,Régional!$A$1:$Y$72,16,FALSE))</f>
        <v>ECOLE DE BOWLING DE CHERBOURG</v>
      </c>
      <c r="F30" s="1" t="str">
        <f>IF($D30="","",VLOOKUP($D30,Régional!$A$1:$Y$72,13,FALSE))</f>
        <v>LEMIERE Laurie</v>
      </c>
      <c r="G30" s="17">
        <v>134</v>
      </c>
      <c r="H30" s="17">
        <v>136</v>
      </c>
      <c r="I30" s="17">
        <v>167</v>
      </c>
      <c r="J30" s="17">
        <v>179</v>
      </c>
      <c r="K30" s="17">
        <v>125</v>
      </c>
      <c r="L30" s="17">
        <v>138</v>
      </c>
      <c r="M30" s="2">
        <f t="shared" si="1"/>
        <v>6</v>
      </c>
      <c r="N30" s="3">
        <f t="shared" si="2"/>
        <v>879</v>
      </c>
      <c r="O30" s="6">
        <f t="shared" si="3"/>
        <v>146.5</v>
      </c>
      <c r="P30" s="70">
        <v>50</v>
      </c>
      <c r="Q30" t="str">
        <f t="shared" si="4"/>
        <v>X</v>
      </c>
    </row>
    <row r="31" spans="1:17" ht="12.75">
      <c r="A31" s="1" t="str">
        <f>IF($D31="","",VLOOKUP($D31,Accueil!$A$1:$Y$125,5,FALSE))</f>
        <v>JU</v>
      </c>
      <c r="B31" s="15" t="str">
        <f>IF($D31="","",VLOOKUP($D31,Régional!$A$1:$Y$72,7,FALSE))</f>
        <v>H</v>
      </c>
      <c r="C31" s="15" t="str">
        <f t="shared" si="0"/>
        <v>JUH</v>
      </c>
      <c r="D31" s="104" t="str">
        <f>IF(Accueil!I28="X",Accueil!A28,"")</f>
        <v>10 99574</v>
      </c>
      <c r="E31" s="1" t="str">
        <f>IF($D31="","",VLOOKUP($D31,Régional!$A$1:$Y$72,16,FALSE))</f>
        <v>FLERS BOWLING IMPACT</v>
      </c>
      <c r="F31" s="1" t="str">
        <f>IF($D31="","",VLOOKUP($D31,Régional!$A$1:$Y$72,13,FALSE))</f>
        <v>LIPSMEIER Médéric</v>
      </c>
      <c r="G31" s="17">
        <v>222</v>
      </c>
      <c r="H31" s="17">
        <v>129</v>
      </c>
      <c r="I31" s="17">
        <v>187</v>
      </c>
      <c r="J31" s="17">
        <v>193</v>
      </c>
      <c r="K31" s="17">
        <v>151</v>
      </c>
      <c r="L31" s="17">
        <v>133</v>
      </c>
      <c r="M31" s="2">
        <f t="shared" si="1"/>
        <v>6</v>
      </c>
      <c r="N31" s="3">
        <f t="shared" si="2"/>
        <v>1015</v>
      </c>
      <c r="O31" s="6">
        <f t="shared" si="3"/>
        <v>169.16666666666666</v>
      </c>
      <c r="P31" s="70">
        <v>42</v>
      </c>
      <c r="Q31" t="str">
        <f t="shared" si="4"/>
        <v>X</v>
      </c>
    </row>
    <row r="32" spans="1:17" ht="12.75">
      <c r="A32" s="1" t="str">
        <f>IF($D32="","",VLOOKUP($D32,Accueil!$A$1:$Y$125,5,FALSE))</f>
        <v>CA</v>
      </c>
      <c r="B32" s="15" t="str">
        <f>IF($D32="","",VLOOKUP($D32,Régional!$A$1:$Y$72,7,FALSE))</f>
        <v>H</v>
      </c>
      <c r="C32" s="15" t="str">
        <f t="shared" si="0"/>
        <v>CAH</v>
      </c>
      <c r="D32" s="104" t="str">
        <f>IF(Accueil!I54="X",Accueil!A54,"")</f>
        <v>12 103039</v>
      </c>
      <c r="E32" s="1" t="str">
        <f>IF($D32="","",VLOOKUP($D32,Régional!$A$1:$Y$72,16,FALSE))</f>
        <v>ECOLE DE BOWLING DE SAINT LO</v>
      </c>
      <c r="F32" s="1" t="str">
        <f>IF($D32="","",VLOOKUP($D32,Régional!$A$1:$Y$72,13,FALSE))</f>
        <v>MAINCENT Fabien</v>
      </c>
      <c r="G32" s="17">
        <v>132</v>
      </c>
      <c r="H32" s="17">
        <v>151</v>
      </c>
      <c r="I32" s="17">
        <v>176</v>
      </c>
      <c r="J32" s="17">
        <v>184</v>
      </c>
      <c r="K32" s="17">
        <v>181</v>
      </c>
      <c r="L32" s="17">
        <v>169</v>
      </c>
      <c r="M32" s="2">
        <f t="shared" si="1"/>
        <v>6</v>
      </c>
      <c r="N32" s="3">
        <f t="shared" si="2"/>
        <v>993</v>
      </c>
      <c r="O32" s="6">
        <f t="shared" si="3"/>
        <v>165.5</v>
      </c>
      <c r="P32" s="70">
        <v>80</v>
      </c>
      <c r="Q32" t="str">
        <f t="shared" si="4"/>
        <v>X</v>
      </c>
    </row>
    <row r="33" spans="1:17" ht="12.75">
      <c r="A33" s="1" t="str">
        <f>IF($D33="","",VLOOKUP($D33,Accueil!$A$1:$Y$125,5,FALSE))</f>
        <v>JU</v>
      </c>
      <c r="B33" s="15" t="str">
        <f>IF($D33="","",VLOOKUP($D33,Régional!$A$1:$Y$72,7,FALSE))</f>
        <v>H</v>
      </c>
      <c r="C33" s="15" t="str">
        <f t="shared" si="0"/>
        <v>JUH</v>
      </c>
      <c r="D33" s="104" t="str">
        <f>IF(Accueil!I55="X",Accueil!A55,"")</f>
        <v>12 103040</v>
      </c>
      <c r="E33" s="1" t="str">
        <f>IF($D33="","",VLOOKUP($D33,Régional!$A$1:$Y$72,16,FALSE))</f>
        <v>ECOLE DE BOWLING DE SAINT LO</v>
      </c>
      <c r="F33" s="1" t="str">
        <f>IF($D33="","",VLOOKUP($D33,Régional!$A$1:$Y$72,13,FALSE))</f>
        <v>MAINCENT Thomas</v>
      </c>
      <c r="G33" s="17">
        <v>190</v>
      </c>
      <c r="H33" s="17">
        <v>154</v>
      </c>
      <c r="I33" s="17">
        <v>143</v>
      </c>
      <c r="J33" s="17">
        <v>170</v>
      </c>
      <c r="K33" s="17">
        <v>231</v>
      </c>
      <c r="L33" s="17">
        <v>168</v>
      </c>
      <c r="M33" s="2">
        <f t="shared" si="1"/>
        <v>6</v>
      </c>
      <c r="N33" s="3">
        <f t="shared" si="2"/>
        <v>1056</v>
      </c>
      <c r="O33" s="6">
        <f t="shared" si="3"/>
        <v>176</v>
      </c>
      <c r="P33" s="70">
        <v>60</v>
      </c>
      <c r="Q33" t="str">
        <f t="shared" si="4"/>
        <v>X</v>
      </c>
    </row>
    <row r="34" spans="1:17" ht="12.75">
      <c r="A34" s="1" t="str">
        <f>IF($D34="","",VLOOKUP($D34,Accueil!$A$1:$Y$125,5,FALSE))</f>
        <v>BJ</v>
      </c>
      <c r="B34" s="15" t="str">
        <f>IF($D34="","",VLOOKUP($D34,Régional!$A$1:$Y$72,7,FALSE))</f>
        <v>F</v>
      </c>
      <c r="C34" s="15" t="str">
        <f t="shared" si="0"/>
        <v>BJF</v>
      </c>
      <c r="D34" s="104" t="str">
        <f>IF(Accueil!I44="X",Accueil!A44,"")</f>
        <v>17 111904</v>
      </c>
      <c r="E34" s="1" t="str">
        <f>IF($D34="","",VLOOKUP($D34,Régional!$A$1:$Y$72,16,FALSE))</f>
        <v>ECOLE DE BOWLING DE CHERBOURG</v>
      </c>
      <c r="F34" s="1" t="str">
        <f>IF($D34="","",VLOOKUP($D34,Régional!$A$1:$Y$72,13,FALSE))</f>
        <v>MARGUERY Lou-Nha</v>
      </c>
      <c r="G34" s="17">
        <v>94</v>
      </c>
      <c r="H34" s="17">
        <v>69</v>
      </c>
      <c r="I34" s="17">
        <v>66</v>
      </c>
      <c r="J34" s="17">
        <v>89</v>
      </c>
      <c r="K34" s="17">
        <v>74</v>
      </c>
      <c r="L34" s="17">
        <v>93</v>
      </c>
      <c r="M34" s="2">
        <f t="shared" si="1"/>
        <v>6</v>
      </c>
      <c r="N34" s="3">
        <f t="shared" si="2"/>
        <v>485</v>
      </c>
      <c r="O34" s="6">
        <f t="shared" si="3"/>
        <v>80.83333333333333</v>
      </c>
      <c r="P34" s="70">
        <v>80</v>
      </c>
      <c r="Q34" t="str">
        <f t="shared" si="4"/>
        <v>X</v>
      </c>
    </row>
    <row r="35" spans="1:17" ht="12.75">
      <c r="A35" s="1" t="str">
        <f>IF($D35="","",VLOOKUP($D35,Accueil!$A$1:$Y$125,5,FALSE))</f>
        <v>JU</v>
      </c>
      <c r="B35" s="15" t="str">
        <f>IF($D35="","",VLOOKUP($D35,Régional!$A$1:$Y$72,7,FALSE))</f>
        <v>H</v>
      </c>
      <c r="C35" s="15" t="str">
        <f t="shared" si="0"/>
        <v>JUH</v>
      </c>
      <c r="D35" s="104" t="str">
        <f>IF(Accueil!I61="X",Accueil!A61,"")</f>
        <v>18 113747</v>
      </c>
      <c r="E35" s="1" t="str">
        <f>IF($D35="","",VLOOKUP($D35,Régional!$A$1:$Y$72,16,FALSE))</f>
        <v>EAGLES BOWLING VIRE</v>
      </c>
      <c r="F35" s="1" t="str">
        <f>IF($D35="","",VLOOKUP($D35,Régional!$A$1:$Y$72,13,FALSE))</f>
        <v>MARTEL Tristan</v>
      </c>
      <c r="G35" s="17">
        <v>155</v>
      </c>
      <c r="H35" s="17">
        <v>126</v>
      </c>
      <c r="I35" s="17">
        <v>119</v>
      </c>
      <c r="J35" s="17">
        <v>126</v>
      </c>
      <c r="K35" s="17">
        <v>138</v>
      </c>
      <c r="L35" s="17">
        <v>118</v>
      </c>
      <c r="M35" s="2">
        <f t="shared" si="1"/>
        <v>6</v>
      </c>
      <c r="N35" s="3">
        <f t="shared" si="2"/>
        <v>782</v>
      </c>
      <c r="O35" s="6">
        <f t="shared" si="3"/>
        <v>130.33333333333334</v>
      </c>
      <c r="P35" s="70">
        <v>26</v>
      </c>
      <c r="Q35" t="str">
        <f t="shared" si="4"/>
        <v>X</v>
      </c>
    </row>
    <row r="36" spans="1:17" ht="12.75">
      <c r="A36" s="1" t="str">
        <f>IF($D36="","",VLOOKUP($D36,Accueil!$A$1:$Y$125,5,FALSE))</f>
        <v>JU</v>
      </c>
      <c r="B36" s="15" t="str">
        <f>IF($D36="","",VLOOKUP($D36,Régional!$A$1:$Y$72,7,FALSE))</f>
        <v>F</v>
      </c>
      <c r="C36" s="15" t="str">
        <f t="shared" si="0"/>
        <v>JUF</v>
      </c>
      <c r="D36" s="104" t="str">
        <f>IF(Accueil!I60="X",Accueil!A60,"")</f>
        <v>14 106486</v>
      </c>
      <c r="E36" s="1" t="str">
        <f>IF($D36="","",VLOOKUP($D36,Régional!$A$1:$Y$72,16,FALSE))</f>
        <v>BAD BOYS SAINT-LO</v>
      </c>
      <c r="F36" s="1" t="str">
        <f>IF($D36="","",VLOOKUP($D36,Régional!$A$1:$Y$72,13,FALSE))</f>
        <v>MERCIER Axelle</v>
      </c>
      <c r="G36" s="17">
        <v>158</v>
      </c>
      <c r="H36" s="17">
        <v>191</v>
      </c>
      <c r="I36" s="17">
        <v>168</v>
      </c>
      <c r="J36" s="17">
        <v>168</v>
      </c>
      <c r="K36" s="17">
        <v>197</v>
      </c>
      <c r="L36" s="17">
        <v>161</v>
      </c>
      <c r="M36" s="2">
        <f t="shared" si="1"/>
        <v>6</v>
      </c>
      <c r="N36" s="3">
        <f t="shared" si="2"/>
        <v>1043</v>
      </c>
      <c r="O36" s="6">
        <f t="shared" si="3"/>
        <v>173.83333333333334</v>
      </c>
      <c r="P36" s="70">
        <v>80</v>
      </c>
      <c r="Q36" t="str">
        <f t="shared" si="4"/>
        <v>X</v>
      </c>
    </row>
    <row r="37" spans="1:17" ht="12.75">
      <c r="A37" s="1" t="str">
        <f>IF($D37="","",VLOOKUP($D37,Accueil!$A$1:$Y$125,5,FALSE))</f>
        <v>JU</v>
      </c>
      <c r="B37" s="15" t="str">
        <f>IF($D37="","",VLOOKUP($D37,Régional!$A$1:$Y$72,7,FALSE))</f>
        <v>H</v>
      </c>
      <c r="C37" s="15" t="str">
        <f aca="true" t="shared" si="5" ref="C37:C68">CONCATENATE(A37,B37)</f>
        <v>JUH</v>
      </c>
      <c r="D37" s="104" t="str">
        <f>IF(Accueil!I25="X",Accueil!A25,"")</f>
        <v>14 106439</v>
      </c>
      <c r="E37" s="1" t="str">
        <f>IF($D37="","",VLOOKUP($D37,Régional!$A$1:$Y$72,16,FALSE))</f>
        <v>BOWLING CLUB CHERBOURG</v>
      </c>
      <c r="F37" s="1" t="str">
        <f>IF($D37="","",VLOOKUP($D37,Régional!$A$1:$Y$72,13,FALSE))</f>
        <v>METTE Théophile</v>
      </c>
      <c r="G37" s="17">
        <v>183</v>
      </c>
      <c r="H37" s="17">
        <v>239</v>
      </c>
      <c r="I37" s="17">
        <v>213</v>
      </c>
      <c r="J37" s="17">
        <v>221</v>
      </c>
      <c r="K37" s="17">
        <v>171</v>
      </c>
      <c r="L37" s="17">
        <v>193</v>
      </c>
      <c r="M37" s="2">
        <f aca="true" t="shared" si="6" ref="M37:M68">COUNTA(G37:L37)</f>
        <v>6</v>
      </c>
      <c r="N37" s="3">
        <f aca="true" t="shared" si="7" ref="N37:N68">SUM(G37:L37)</f>
        <v>1220</v>
      </c>
      <c r="O37" s="6">
        <f aca="true" t="shared" si="8" ref="O37:O68">IF(M37=0,0,N37/M37)</f>
        <v>203.33333333333334</v>
      </c>
      <c r="P37" s="70">
        <v>80</v>
      </c>
      <c r="Q37" t="str">
        <f aca="true" t="shared" si="9" ref="Q37:Q68">IF(D37="","","X")</f>
        <v>X</v>
      </c>
    </row>
    <row r="38" spans="1:17" ht="12.75">
      <c r="A38" s="1" t="str">
        <f>IF($D38="","",VLOOKUP($D38,Accueil!$A$1:$Y$125,5,FALSE))</f>
        <v>MI</v>
      </c>
      <c r="B38" s="15" t="str">
        <f>IF($D38="","",VLOOKUP($D38,Régional!$A$1:$Y$72,7,FALSE))</f>
        <v>F</v>
      </c>
      <c r="C38" s="15" t="str">
        <f t="shared" si="5"/>
        <v>MIF</v>
      </c>
      <c r="D38" s="104" t="str">
        <f>IF(Accueil!I40="X",Accueil!A40,"")</f>
        <v>15 107724</v>
      </c>
      <c r="E38" s="1" t="str">
        <f>IF($D38="","",VLOOKUP($D38,Régional!$A$1:$Y$72,16,FALSE))</f>
        <v>ECOLE DE BOWLING DE CHERBOURG</v>
      </c>
      <c r="F38" s="1" t="str">
        <f>IF($D38="","",VLOOKUP($D38,Régional!$A$1:$Y$72,13,FALSE))</f>
        <v>MOREAU Anaïs</v>
      </c>
      <c r="G38" s="17">
        <v>136</v>
      </c>
      <c r="H38" s="17">
        <v>101</v>
      </c>
      <c r="I38" s="17">
        <v>92</v>
      </c>
      <c r="J38" s="17">
        <v>108</v>
      </c>
      <c r="K38" s="17">
        <v>107</v>
      </c>
      <c r="L38" s="17">
        <v>112</v>
      </c>
      <c r="M38" s="2">
        <f t="shared" si="6"/>
        <v>6</v>
      </c>
      <c r="N38" s="3">
        <f t="shared" si="7"/>
        <v>656</v>
      </c>
      <c r="O38" s="6">
        <f t="shared" si="8"/>
        <v>109.33333333333333</v>
      </c>
      <c r="P38" s="70">
        <v>80</v>
      </c>
      <c r="Q38" t="str">
        <f t="shared" si="9"/>
        <v>X</v>
      </c>
    </row>
    <row r="39" spans="1:17" ht="12.75">
      <c r="A39" s="1" t="str">
        <f>IF($D39="","",VLOOKUP($D39,Accueil!$A$1:$Y$125,5,FALSE))</f>
        <v>CA</v>
      </c>
      <c r="B39" s="15" t="str">
        <f>IF($D39="","",VLOOKUP($D39,Régional!$A$1:$Y$72,7,FALSE))</f>
        <v>H</v>
      </c>
      <c r="C39" s="15" t="str">
        <f t="shared" si="5"/>
        <v>CAH</v>
      </c>
      <c r="D39" s="104" t="str">
        <f>IF(Accueil!I52="X",Accueil!A52,"")</f>
        <v>11 101850</v>
      </c>
      <c r="E39" s="1" t="str">
        <f>IF($D39="","",VLOOKUP($D39,Régional!$A$1:$Y$72,16,FALSE))</f>
        <v>ECOLE DE BOWLING DE CHERBOURG</v>
      </c>
      <c r="F39" s="1" t="str">
        <f>IF($D39="","",VLOOKUP($D39,Régional!$A$1:$Y$72,13,FALSE))</f>
        <v>MOUETTE Amalric</v>
      </c>
      <c r="G39" s="17">
        <v>108</v>
      </c>
      <c r="H39" s="17">
        <v>113</v>
      </c>
      <c r="I39" s="17">
        <v>124</v>
      </c>
      <c r="J39" s="17">
        <v>165</v>
      </c>
      <c r="K39" s="17">
        <v>116</v>
      </c>
      <c r="L39" s="17">
        <v>140</v>
      </c>
      <c r="M39" s="2">
        <f t="shared" si="6"/>
        <v>6</v>
      </c>
      <c r="N39" s="3">
        <f t="shared" si="7"/>
        <v>766</v>
      </c>
      <c r="O39" s="6">
        <f t="shared" si="8"/>
        <v>127.66666666666667</v>
      </c>
      <c r="P39" s="70">
        <v>34</v>
      </c>
      <c r="Q39" t="str">
        <f t="shared" si="9"/>
        <v>X</v>
      </c>
    </row>
    <row r="40" spans="1:17" ht="12.75">
      <c r="A40" s="1" t="str">
        <f>IF($D40="","",VLOOKUP($D40,Accueil!$A$1:$Y$125,5,FALSE))</f>
        <v>CA</v>
      </c>
      <c r="B40" s="15" t="str">
        <f>IF($D40="","",VLOOKUP($D40,Régional!$A$1:$Y$72,7,FALSE))</f>
        <v>H</v>
      </c>
      <c r="C40" s="15" t="str">
        <f t="shared" si="5"/>
        <v>CAH</v>
      </c>
      <c r="D40" s="104" t="str">
        <f>IF(Accueil!I39="X",Accueil!A39,"")</f>
        <v>14 106318</v>
      </c>
      <c r="E40" s="1" t="str">
        <f>IF($D40="","",VLOOKUP($D40,Régional!$A$1:$Y$72,16,FALSE))</f>
        <v>EAGLES BOWLING VIRE</v>
      </c>
      <c r="F40" s="1" t="str">
        <f>IF($D40="","",VLOOKUP($D40,Régional!$A$1:$Y$72,13,FALSE))</f>
        <v>MOULIN Jimmy</v>
      </c>
      <c r="G40" s="17">
        <v>122</v>
      </c>
      <c r="H40" s="17">
        <v>121</v>
      </c>
      <c r="I40" s="17">
        <v>141</v>
      </c>
      <c r="J40" s="17">
        <v>145</v>
      </c>
      <c r="K40" s="17">
        <v>135</v>
      </c>
      <c r="L40" s="17">
        <v>142</v>
      </c>
      <c r="M40" s="2">
        <f t="shared" si="6"/>
        <v>6</v>
      </c>
      <c r="N40" s="3">
        <f t="shared" si="7"/>
        <v>806</v>
      </c>
      <c r="O40" s="6">
        <f t="shared" si="8"/>
        <v>134.33333333333334</v>
      </c>
      <c r="P40" s="70">
        <v>38</v>
      </c>
      <c r="Q40" t="str">
        <f t="shared" si="9"/>
        <v>X</v>
      </c>
    </row>
    <row r="41" spans="1:17" ht="12.75">
      <c r="A41" s="1" t="str">
        <f>IF($D41="","",VLOOKUP($D41,Accueil!$A$1:$Y$125,5,FALSE))</f>
        <v>CA</v>
      </c>
      <c r="B41" s="15" t="str">
        <f>IF($D41="","",VLOOKUP($D41,Régional!$A$1:$Y$72,7,FALSE))</f>
        <v>H</v>
      </c>
      <c r="C41" s="15" t="str">
        <f t="shared" si="5"/>
        <v>CAH</v>
      </c>
      <c r="D41" s="104" t="str">
        <f>IF(Accueil!I42="X",Accueil!A42,"")</f>
        <v>16 110323</v>
      </c>
      <c r="E41" s="1" t="str">
        <f>IF($D41="","",VLOOKUP($D41,Régional!$A$1:$Y$72,16,FALSE))</f>
        <v>ECOLE DE BOWLING DE CHERBOURG</v>
      </c>
      <c r="F41" s="1" t="str">
        <f>IF($D41="","",VLOOKUP($D41,Régional!$A$1:$Y$72,13,FALSE))</f>
        <v>NAGA Gaëtan</v>
      </c>
      <c r="G41" s="17">
        <v>140</v>
      </c>
      <c r="H41" s="17">
        <v>159</v>
      </c>
      <c r="I41" s="17">
        <v>151</v>
      </c>
      <c r="J41" s="17">
        <v>134</v>
      </c>
      <c r="K41" s="17">
        <v>152</v>
      </c>
      <c r="L41" s="17">
        <v>113</v>
      </c>
      <c r="M41" s="2">
        <f t="shared" si="6"/>
        <v>6</v>
      </c>
      <c r="N41" s="3">
        <f t="shared" si="7"/>
        <v>849</v>
      </c>
      <c r="O41" s="6">
        <f t="shared" si="8"/>
        <v>141.5</v>
      </c>
      <c r="P41" s="70">
        <v>46</v>
      </c>
      <c r="Q41" t="str">
        <f t="shared" si="9"/>
        <v>X</v>
      </c>
    </row>
    <row r="42" spans="1:17" ht="12.75">
      <c r="A42" s="1" t="str">
        <f>IF($D42="","",VLOOKUP($D42,Accueil!$A$1:$Y$125,5,FALSE))</f>
        <v>BJ</v>
      </c>
      <c r="B42" s="15" t="str">
        <f>IF($D42="","",VLOOKUP($D42,Régional!$A$1:$Y$72,7,FALSE))</f>
        <v>H</v>
      </c>
      <c r="C42" s="15" t="str">
        <f t="shared" si="5"/>
        <v>BJH</v>
      </c>
      <c r="D42" s="104" t="str">
        <f>IF(Accueil!I45="X",Accueil!A45,"")</f>
        <v>17 111667</v>
      </c>
      <c r="E42" s="1" t="str">
        <f>IF($D42="","",VLOOKUP($D42,Régional!$A$1:$Y$72,16,FALSE))</f>
        <v>ECOLE DE BOWLING DE CHERBOURG</v>
      </c>
      <c r="F42" s="1" t="str">
        <f>IF($D42="","",VLOOKUP($D42,Régional!$A$1:$Y$72,13,FALSE))</f>
        <v>NAGA Yoann</v>
      </c>
      <c r="G42" s="17">
        <v>108</v>
      </c>
      <c r="H42" s="17">
        <v>103</v>
      </c>
      <c r="I42" s="17">
        <v>112</v>
      </c>
      <c r="J42" s="17">
        <v>132</v>
      </c>
      <c r="K42" s="17">
        <v>120</v>
      </c>
      <c r="L42" s="17">
        <v>126</v>
      </c>
      <c r="M42" s="2">
        <f t="shared" si="6"/>
        <v>6</v>
      </c>
      <c r="N42" s="3">
        <f t="shared" si="7"/>
        <v>701</v>
      </c>
      <c r="O42" s="6">
        <f t="shared" si="8"/>
        <v>116.83333333333333</v>
      </c>
      <c r="P42" s="70">
        <v>80</v>
      </c>
      <c r="Q42" t="str">
        <f t="shared" si="9"/>
        <v>X</v>
      </c>
    </row>
    <row r="43" spans="1:17" ht="12.75">
      <c r="A43" s="1" t="str">
        <f>IF($D43="","",VLOOKUP($D43,Accueil!$A$1:$Y$125,5,FALSE))</f>
        <v>JU</v>
      </c>
      <c r="B43" s="15" t="str">
        <f>IF($D43="","",VLOOKUP($D43,Régional!$A$1:$Y$72,7,FALSE))</f>
        <v>H</v>
      </c>
      <c r="C43" s="15" t="str">
        <f t="shared" si="5"/>
        <v>JUH</v>
      </c>
      <c r="D43" s="104" t="str">
        <f>IF(Accueil!I34="X",Accueil!A34,"")</f>
        <v>10 99486</v>
      </c>
      <c r="E43" s="1" t="str">
        <f>IF($D43="","",VLOOKUP($D43,Régional!$A$1:$Y$72,16,FALSE))</f>
        <v>ECOLE DE BOWLING D'ARGENTAN</v>
      </c>
      <c r="F43" s="1" t="str">
        <f>IF($D43="","",VLOOKUP($D43,Régional!$A$1:$Y$72,13,FALSE))</f>
        <v>PERRIERE Clément</v>
      </c>
      <c r="G43" s="17">
        <v>200</v>
      </c>
      <c r="H43" s="17">
        <v>172</v>
      </c>
      <c r="I43" s="17">
        <v>155</v>
      </c>
      <c r="J43" s="17">
        <v>168</v>
      </c>
      <c r="K43" s="17">
        <v>146</v>
      </c>
      <c r="L43" s="17">
        <v>197</v>
      </c>
      <c r="M43" s="2">
        <f t="shared" si="6"/>
        <v>6</v>
      </c>
      <c r="N43" s="3">
        <f t="shared" si="7"/>
        <v>1038</v>
      </c>
      <c r="O43" s="6">
        <f t="shared" si="8"/>
        <v>173</v>
      </c>
      <c r="P43" s="70">
        <v>46</v>
      </c>
      <c r="Q43" t="str">
        <f t="shared" si="9"/>
        <v>X</v>
      </c>
    </row>
    <row r="44" spans="1:17" ht="12.75">
      <c r="A44" s="1" t="str">
        <f>IF($D44="","",VLOOKUP($D44,Accueil!$A$1:$Y$125,5,FALSE))</f>
        <v>MI</v>
      </c>
      <c r="B44" s="15" t="str">
        <f>IF($D44="","",VLOOKUP($D44,Régional!$A$1:$Y$72,7,FALSE))</f>
        <v>H</v>
      </c>
      <c r="C44" s="15" t="str">
        <f t="shared" si="5"/>
        <v>MIH</v>
      </c>
      <c r="D44" s="104" t="str">
        <f>IF(Accueil!I50="X",Accueil!A50,"")</f>
        <v>17 111771</v>
      </c>
      <c r="E44" s="1" t="str">
        <f>IF($D44="","",VLOOKUP($D44,Régional!$A$1:$Y$72,16,FALSE))</f>
        <v>ECOLE DE BOWLING DE CHERBOURG</v>
      </c>
      <c r="F44" s="1" t="str">
        <f>IF($D44="","",VLOOKUP($D44,Régional!$A$1:$Y$72,13,FALSE))</f>
        <v>PISSIS Elliot</v>
      </c>
      <c r="G44" s="17">
        <v>91</v>
      </c>
      <c r="H44" s="17">
        <v>97</v>
      </c>
      <c r="I44" s="17">
        <v>128</v>
      </c>
      <c r="J44" s="17">
        <v>155</v>
      </c>
      <c r="K44" s="17">
        <v>97</v>
      </c>
      <c r="L44" s="17">
        <v>108</v>
      </c>
      <c r="M44" s="2">
        <f t="shared" si="6"/>
        <v>6</v>
      </c>
      <c r="N44" s="3">
        <f t="shared" si="7"/>
        <v>676</v>
      </c>
      <c r="O44" s="6">
        <f t="shared" si="8"/>
        <v>112.66666666666667</v>
      </c>
      <c r="P44" s="70">
        <v>38</v>
      </c>
      <c r="Q44" t="str">
        <f t="shared" si="9"/>
        <v>X</v>
      </c>
    </row>
    <row r="45" spans="1:17" ht="12.75">
      <c r="A45" s="1" t="str">
        <f>IF($D45="","",VLOOKUP($D45,Accueil!$A$1:$Y$125,5,FALSE))</f>
        <v>CA</v>
      </c>
      <c r="B45" s="15" t="str">
        <f>IF($D45="","",VLOOKUP($D45,Régional!$A$1:$Y$72,7,FALSE))</f>
        <v>F</v>
      </c>
      <c r="C45" s="15" t="str">
        <f t="shared" si="5"/>
        <v>CAF</v>
      </c>
      <c r="D45" s="104" t="str">
        <f>IF(Accueil!I30="X",Accueil!A30,"")</f>
        <v>13 105141</v>
      </c>
      <c r="E45" s="1" t="str">
        <f>IF($D45="","",VLOOKUP($D45,Régional!$A$1:$Y$72,16,FALSE))</f>
        <v>FLERS BOWLING IMPACT</v>
      </c>
      <c r="F45" s="1" t="str">
        <f>IF($D45="","",VLOOKUP($D45,Régional!$A$1:$Y$72,13,FALSE))</f>
        <v>SORET Lou-Ann</v>
      </c>
      <c r="G45" s="17">
        <v>128</v>
      </c>
      <c r="H45" s="17">
        <v>200</v>
      </c>
      <c r="I45" s="17">
        <v>176</v>
      </c>
      <c r="J45" s="17">
        <v>162</v>
      </c>
      <c r="K45" s="17">
        <v>183</v>
      </c>
      <c r="L45" s="17">
        <v>150</v>
      </c>
      <c r="M45" s="2">
        <f t="shared" si="6"/>
        <v>6</v>
      </c>
      <c r="N45" s="3">
        <f t="shared" si="7"/>
        <v>999</v>
      </c>
      <c r="O45" s="6">
        <f t="shared" si="8"/>
        <v>166.5</v>
      </c>
      <c r="P45" s="70">
        <v>80</v>
      </c>
      <c r="Q45" t="str">
        <f t="shared" si="9"/>
        <v>X</v>
      </c>
    </row>
    <row r="46" spans="1:17" ht="12.75">
      <c r="A46" s="1" t="str">
        <f>IF($D46="","",VLOOKUP($D46,Accueil!$A$1:$Y$125,5,FALSE))</f>
        <v>MI</v>
      </c>
      <c r="B46" s="15" t="str">
        <f>IF($D46="","",VLOOKUP($D46,Régional!$A$1:$Y$72,7,FALSE))</f>
        <v>H</v>
      </c>
      <c r="C46" s="15" t="str">
        <f t="shared" si="5"/>
        <v>MIH</v>
      </c>
      <c r="D46" s="104" t="str">
        <f>IF(Accueil!I32="X",Accueil!A32,"")</f>
        <v>13 105142</v>
      </c>
      <c r="E46" s="1" t="str">
        <f>IF($D46="","",VLOOKUP($D46,Régional!$A$1:$Y$72,16,FALSE))</f>
        <v>FLERS BOWLING IMPACT</v>
      </c>
      <c r="F46" s="1" t="str">
        <f>IF($D46="","",VLOOKUP($D46,Régional!$A$1:$Y$72,13,FALSE))</f>
        <v>SORET Mathéo</v>
      </c>
      <c r="G46" s="17">
        <v>154</v>
      </c>
      <c r="H46" s="17">
        <v>138</v>
      </c>
      <c r="I46" s="17">
        <v>158</v>
      </c>
      <c r="J46" s="17">
        <v>151</v>
      </c>
      <c r="K46" s="17">
        <v>203</v>
      </c>
      <c r="L46" s="17">
        <v>192</v>
      </c>
      <c r="M46" s="2">
        <f t="shared" si="6"/>
        <v>6</v>
      </c>
      <c r="N46" s="3">
        <f t="shared" si="7"/>
        <v>996</v>
      </c>
      <c r="O46" s="6">
        <f t="shared" si="8"/>
        <v>166</v>
      </c>
      <c r="P46" s="70">
        <v>80</v>
      </c>
      <c r="Q46" t="str">
        <f t="shared" si="9"/>
        <v>X</v>
      </c>
    </row>
    <row r="47" spans="1:17" ht="12.75">
      <c r="A47" s="1" t="str">
        <f>IF($D47="","",VLOOKUP($D47,Accueil!$A$1:$Y$125,5,FALSE))</f>
        <v>CA</v>
      </c>
      <c r="B47" s="15" t="str">
        <f>IF($D47="","",VLOOKUP($D47,Régional!$A$1:$Y$72,7,FALSE))</f>
        <v>H</v>
      </c>
      <c r="C47" s="15" t="str">
        <f t="shared" si="5"/>
        <v>CAH</v>
      </c>
      <c r="D47" s="104" t="str">
        <f>IF(Accueil!I64="X",Accueil!A64,"")</f>
        <v>14 106441</v>
      </c>
      <c r="E47" s="1" t="str">
        <f>IF($D47="","",VLOOKUP($D47,Régional!$A$1:$Y$72,16,FALSE))</f>
        <v>ECOLE DE BOWLING DE CHERBOURG</v>
      </c>
      <c r="F47" s="1" t="str">
        <f>IF($D47="","",VLOOKUP($D47,Régional!$A$1:$Y$72,13,FALSE))</f>
        <v>VAQUEZ Jonas</v>
      </c>
      <c r="G47" s="17">
        <v>121</v>
      </c>
      <c r="H47" s="17">
        <v>84</v>
      </c>
      <c r="I47" s="17">
        <v>95</v>
      </c>
      <c r="J47" s="17">
        <v>118</v>
      </c>
      <c r="K47" s="17">
        <v>101</v>
      </c>
      <c r="L47" s="17">
        <v>95</v>
      </c>
      <c r="M47" s="2">
        <f t="shared" si="6"/>
        <v>6</v>
      </c>
      <c r="N47" s="3">
        <f t="shared" si="7"/>
        <v>614</v>
      </c>
      <c r="O47" s="6">
        <f t="shared" si="8"/>
        <v>102.33333333333333</v>
      </c>
      <c r="P47" s="70">
        <v>24</v>
      </c>
      <c r="Q47" t="str">
        <f t="shared" si="9"/>
        <v>X</v>
      </c>
    </row>
    <row r="48" spans="1:17" ht="12.75">
      <c r="A48" s="1" t="str">
        <f>IF($D48="","",VLOOKUP($D48,Accueil!$A$1:$Y$125,5,FALSE))</f>
        <v>MI</v>
      </c>
      <c r="B48" s="15" t="str">
        <f>IF($D48="","",VLOOKUP($D48,Régional!$A$1:$Y$72,7,FALSE))</f>
        <v>H</v>
      </c>
      <c r="C48" s="15" t="str">
        <f t="shared" si="5"/>
        <v>MIH</v>
      </c>
      <c r="D48" s="104" t="str">
        <f>IF(Accueil!I33="X",Accueil!A33,"")</f>
        <v>15 108468</v>
      </c>
      <c r="E48" s="1" t="str">
        <f>IF($D48="","",VLOOKUP($D48,Régional!$A$1:$Y$72,16,FALSE))</f>
        <v>FLERS BOWLING IMPACT</v>
      </c>
      <c r="F48" s="1" t="str">
        <f>IF($D48="","",VLOOKUP($D48,Régional!$A$1:$Y$72,13,FALSE))</f>
        <v>VAUTIER-GAUMIN Maxime</v>
      </c>
      <c r="G48" s="17">
        <v>150</v>
      </c>
      <c r="H48" s="17">
        <v>104</v>
      </c>
      <c r="I48" s="17">
        <v>165</v>
      </c>
      <c r="J48" s="17">
        <v>126</v>
      </c>
      <c r="K48" s="17">
        <v>122</v>
      </c>
      <c r="L48" s="17">
        <v>128</v>
      </c>
      <c r="M48" s="2">
        <f t="shared" si="6"/>
        <v>6</v>
      </c>
      <c r="N48" s="3">
        <f t="shared" si="7"/>
        <v>795</v>
      </c>
      <c r="O48" s="6">
        <f t="shared" si="8"/>
        <v>132.5</v>
      </c>
      <c r="P48" s="70">
        <v>60</v>
      </c>
      <c r="Q48" t="str">
        <f t="shared" si="9"/>
        <v>X</v>
      </c>
    </row>
    <row r="49" spans="1:17" ht="12.75">
      <c r="A49" s="1">
        <f>IF($D49="","",VLOOKUP($D49,Accueil!$A$1:$Y$125,5,FALSE))</f>
      </c>
      <c r="B49" s="15">
        <f>IF($D49="","",VLOOKUP($D49,Régional!$A$1:$Y$72,7,FALSE))</f>
      </c>
      <c r="C49" s="15">
        <f t="shared" si="5"/>
      </c>
      <c r="D49" s="104">
        <f>IF(Accueil!I67="X",Accueil!A67,"")</f>
      </c>
      <c r="E49" s="1">
        <f>IF($D49="","",VLOOKUP($D49,Régional!$A$1:$Y$72,16,FALSE))</f>
      </c>
      <c r="F49" s="1">
        <f>IF($D49="","",VLOOKUP($D49,Régional!$A$1:$Y$72,13,FALSE))</f>
      </c>
      <c r="G49" s="17"/>
      <c r="H49" s="17"/>
      <c r="I49" s="17"/>
      <c r="J49" s="17"/>
      <c r="K49" s="17"/>
      <c r="L49" s="17"/>
      <c r="M49" s="2">
        <f t="shared" si="6"/>
        <v>0</v>
      </c>
      <c r="N49" s="3">
        <f t="shared" si="7"/>
        <v>0</v>
      </c>
      <c r="O49" s="6">
        <f t="shared" si="8"/>
        <v>0</v>
      </c>
      <c r="P49" s="70"/>
      <c r="Q49">
        <f t="shared" si="9"/>
      </c>
    </row>
    <row r="50" spans="1:17" ht="12.75">
      <c r="A50" s="1">
        <f>IF($D50="","",VLOOKUP($D50,Accueil!$A$1:$Y$125,5,FALSE))</f>
      </c>
      <c r="B50" s="15">
        <f>IF($D50="","",VLOOKUP($D50,Régional!$A$1:$Y$72,7,FALSE))</f>
      </c>
      <c r="C50" s="15">
        <f t="shared" si="5"/>
      </c>
      <c r="D50" s="104">
        <f>IF(Accueil!I51="X",Accueil!A51,"")</f>
      </c>
      <c r="E50" s="1">
        <f>IF($D50="","",VLOOKUP($D50,Régional!$A$1:$Y$72,16,FALSE))</f>
      </c>
      <c r="F50" s="1">
        <f>IF($D50="","",VLOOKUP($D50,Régional!$A$1:$Y$72,13,FALSE))</f>
      </c>
      <c r="G50" s="17"/>
      <c r="H50" s="17"/>
      <c r="I50" s="17"/>
      <c r="J50" s="17"/>
      <c r="K50" s="17"/>
      <c r="L50" s="17"/>
      <c r="M50" s="2">
        <f t="shared" si="6"/>
        <v>0</v>
      </c>
      <c r="N50" s="3">
        <f t="shared" si="7"/>
        <v>0</v>
      </c>
      <c r="O50" s="6">
        <f t="shared" si="8"/>
        <v>0</v>
      </c>
      <c r="P50" s="70"/>
      <c r="Q50">
        <f t="shared" si="9"/>
      </c>
    </row>
    <row r="51" spans="1:17" ht="12.75">
      <c r="A51" s="1">
        <f>IF($D51="","",VLOOKUP($D51,Accueil!$A$1:$Y$125,5,FALSE))</f>
      </c>
      <c r="B51" s="15">
        <f>IF($D51="","",VLOOKUP($D51,Régional!$A$1:$Y$72,7,FALSE))</f>
      </c>
      <c r="C51" s="15">
        <f t="shared" si="5"/>
      </c>
      <c r="D51" s="104">
        <f>IF(Accueil!I49="X",Accueil!A49,"")</f>
      </c>
      <c r="E51" s="1">
        <f>IF($D51="","",VLOOKUP($D51,Régional!$A$1:$Y$72,16,FALSE))</f>
      </c>
      <c r="F51" s="1">
        <f>IF($D51="","",VLOOKUP($D51,Régional!$A$1:$Y$72,13,FALSE))</f>
      </c>
      <c r="G51" s="17"/>
      <c r="H51" s="17"/>
      <c r="I51" s="17"/>
      <c r="J51" s="17"/>
      <c r="K51" s="17"/>
      <c r="L51" s="17"/>
      <c r="M51" s="2">
        <f t="shared" si="6"/>
        <v>0</v>
      </c>
      <c r="N51" s="3">
        <f t="shared" si="7"/>
        <v>0</v>
      </c>
      <c r="O51" s="6">
        <f t="shared" si="8"/>
        <v>0</v>
      </c>
      <c r="P51" s="70"/>
      <c r="Q51">
        <f t="shared" si="9"/>
      </c>
    </row>
    <row r="52" spans="1:17" ht="12.75">
      <c r="A52" s="1">
        <f>IF($D52="","",VLOOKUP($D52,Accueil!$A$1:$Y$125,5,FALSE))</f>
      </c>
      <c r="B52" s="15">
        <f>IF($D52="","",VLOOKUP($D52,Régional!$A$1:$Y$72,7,FALSE))</f>
      </c>
      <c r="C52" s="15">
        <f t="shared" si="5"/>
      </c>
      <c r="D52" s="104">
        <f>IF(Accueil!I79="X",Accueil!A79,"")</f>
      </c>
      <c r="E52" s="1">
        <f>IF($D52="","",VLOOKUP($D52,Régional!$A$1:$Y$72,16,FALSE))</f>
      </c>
      <c r="F52" s="1">
        <f>IF($D52="","",VLOOKUP($D52,Régional!$A$1:$Y$72,13,FALSE))</f>
      </c>
      <c r="G52" s="17"/>
      <c r="H52" s="17"/>
      <c r="I52" s="17"/>
      <c r="J52" s="17"/>
      <c r="K52" s="17"/>
      <c r="L52" s="17"/>
      <c r="M52" s="2">
        <f t="shared" si="6"/>
        <v>0</v>
      </c>
      <c r="N52" s="3">
        <f t="shared" si="7"/>
        <v>0</v>
      </c>
      <c r="O52" s="6">
        <f t="shared" si="8"/>
        <v>0</v>
      </c>
      <c r="P52" s="70"/>
      <c r="Q52">
        <f t="shared" si="9"/>
      </c>
    </row>
    <row r="53" spans="1:17" ht="12.75">
      <c r="A53" s="1">
        <f>IF($D53="","",VLOOKUP($D53,Accueil!$A$1:$Y$125,5,FALSE))</f>
      </c>
      <c r="B53" s="15">
        <f>IF($D53="","",VLOOKUP($D53,Régional!$A$1:$Y$72,7,FALSE))</f>
      </c>
      <c r="C53" s="15">
        <f t="shared" si="5"/>
      </c>
      <c r="D53" s="104">
        <f>IF(Accueil!I74="X",Accueil!A74,"")</f>
      </c>
      <c r="E53" s="1">
        <f>IF($D53="","",VLOOKUP($D53,Régional!$A$1:$Y$72,16,FALSE))</f>
      </c>
      <c r="F53" s="1">
        <f>IF($D53="","",VLOOKUP($D53,Régional!$A$1:$Y$72,13,FALSE))</f>
      </c>
      <c r="G53" s="17"/>
      <c r="H53" s="17"/>
      <c r="I53" s="17"/>
      <c r="J53" s="17"/>
      <c r="K53" s="17"/>
      <c r="L53" s="17"/>
      <c r="M53" s="2">
        <f t="shared" si="6"/>
        <v>0</v>
      </c>
      <c r="N53" s="3">
        <f t="shared" si="7"/>
        <v>0</v>
      </c>
      <c r="O53" s="6">
        <f t="shared" si="8"/>
        <v>0</v>
      </c>
      <c r="P53" s="70"/>
      <c r="Q53">
        <f t="shared" si="9"/>
      </c>
    </row>
    <row r="54" spans="1:17" ht="12.75">
      <c r="A54" s="1">
        <f>IF($D54="","",VLOOKUP($D54,Accueil!$A$1:$Y$125,5,FALSE))</f>
      </c>
      <c r="B54" s="15">
        <f>IF($D54="","",VLOOKUP($D54,Régional!$A$1:$Y$72,7,FALSE))</f>
      </c>
      <c r="C54" s="15">
        <f t="shared" si="5"/>
      </c>
      <c r="D54" s="104">
        <f>IF(Accueil!I76="X",Accueil!A76,"")</f>
      </c>
      <c r="E54" s="1">
        <f>IF($D54="","",VLOOKUP($D54,Régional!$A$1:$Y$72,16,FALSE))</f>
      </c>
      <c r="F54" s="1">
        <f>IF($D54="","",VLOOKUP($D54,Régional!$A$1:$Y$72,13,FALSE))</f>
      </c>
      <c r="G54" s="17"/>
      <c r="H54" s="17"/>
      <c r="I54" s="17"/>
      <c r="J54" s="17"/>
      <c r="K54" s="17"/>
      <c r="L54" s="17"/>
      <c r="M54" s="2">
        <f t="shared" si="6"/>
        <v>0</v>
      </c>
      <c r="N54" s="3">
        <f t="shared" si="7"/>
        <v>0</v>
      </c>
      <c r="O54" s="6">
        <f t="shared" si="8"/>
        <v>0</v>
      </c>
      <c r="P54" s="70"/>
      <c r="Q54">
        <f t="shared" si="9"/>
      </c>
    </row>
    <row r="55" spans="1:17" ht="12.75">
      <c r="A55" s="1">
        <f>IF($D55="","",VLOOKUP($D55,Accueil!$A$1:$Y$125,5,FALSE))</f>
      </c>
      <c r="B55" s="15">
        <f>IF($D55="","",VLOOKUP($D55,Régional!$A$1:$Y$72,7,FALSE))</f>
      </c>
      <c r="C55" s="15">
        <f t="shared" si="5"/>
      </c>
      <c r="D55" s="104">
        <f>IF(Accueil!I78="X",Accueil!A78,"")</f>
      </c>
      <c r="E55" s="1">
        <f>IF($D55="","",VLOOKUP($D55,Régional!$A$1:$Y$72,16,FALSE))</f>
      </c>
      <c r="F55" s="1">
        <f>IF($D55="","",VLOOKUP($D55,Régional!$A$1:$Y$72,13,FALSE))</f>
      </c>
      <c r="G55" s="17"/>
      <c r="H55" s="17"/>
      <c r="I55" s="17"/>
      <c r="J55" s="17"/>
      <c r="K55" s="17"/>
      <c r="L55" s="17"/>
      <c r="M55" s="2">
        <f t="shared" si="6"/>
        <v>0</v>
      </c>
      <c r="N55" s="3">
        <f t="shared" si="7"/>
        <v>0</v>
      </c>
      <c r="O55" s="6">
        <f t="shared" si="8"/>
        <v>0</v>
      </c>
      <c r="P55" s="70"/>
      <c r="Q55">
        <f t="shared" si="9"/>
      </c>
    </row>
    <row r="56" spans="1:17" ht="12.75">
      <c r="A56" s="1">
        <f>IF($D56="","",VLOOKUP($D56,Accueil!$A$1:$Y$125,5,FALSE))</f>
      </c>
      <c r="B56" s="15">
        <f>IF($D56="","",VLOOKUP($D56,Régional!$A$1:$Y$72,7,FALSE))</f>
      </c>
      <c r="C56" s="15">
        <f t="shared" si="5"/>
      </c>
      <c r="D56" s="104">
        <f>IF(Accueil!I75="X",Accueil!A75,"")</f>
      </c>
      <c r="E56" s="1">
        <f>IF($D56="","",VLOOKUP($D56,Régional!$A$1:$Y$72,16,FALSE))</f>
      </c>
      <c r="F56" s="1">
        <f>IF($D56="","",VLOOKUP($D56,Régional!$A$1:$Y$72,13,FALSE))</f>
      </c>
      <c r="G56" s="17"/>
      <c r="H56" s="17"/>
      <c r="I56" s="17"/>
      <c r="J56" s="17"/>
      <c r="K56" s="17"/>
      <c r="L56" s="17"/>
      <c r="M56" s="2">
        <f t="shared" si="6"/>
        <v>0</v>
      </c>
      <c r="N56" s="3">
        <f t="shared" si="7"/>
        <v>0</v>
      </c>
      <c r="O56" s="6">
        <f t="shared" si="8"/>
        <v>0</v>
      </c>
      <c r="P56" s="70"/>
      <c r="Q56">
        <f t="shared" si="9"/>
      </c>
    </row>
    <row r="57" spans="1:17" ht="12.75">
      <c r="A57" s="1">
        <f>IF($D57="","",VLOOKUP($D57,Accueil!$A$1:$Y$125,5,FALSE))</f>
      </c>
      <c r="B57" s="15">
        <f>IF($D57="","",VLOOKUP($D57,Régional!$A$1:$Y$72,7,FALSE))</f>
      </c>
      <c r="C57" s="15">
        <f t="shared" si="5"/>
      </c>
      <c r="D57" s="104">
        <f>IF(Accueil!I72="X",Accueil!A72,"")</f>
      </c>
      <c r="E57" s="1">
        <f>IF($D57="","",VLOOKUP($D57,Régional!$A$1:$Y$72,16,FALSE))</f>
      </c>
      <c r="F57" s="1">
        <f>IF($D57="","",VLOOKUP($D57,Régional!$A$1:$Y$72,13,FALSE))</f>
      </c>
      <c r="G57" s="17"/>
      <c r="H57" s="17"/>
      <c r="I57" s="17"/>
      <c r="J57" s="17"/>
      <c r="K57" s="17"/>
      <c r="L57" s="17"/>
      <c r="M57" s="2">
        <f t="shared" si="6"/>
        <v>0</v>
      </c>
      <c r="N57" s="3">
        <f t="shared" si="7"/>
        <v>0</v>
      </c>
      <c r="O57" s="6">
        <f t="shared" si="8"/>
        <v>0</v>
      </c>
      <c r="P57" s="70"/>
      <c r="Q57">
        <f t="shared" si="9"/>
      </c>
    </row>
    <row r="58" spans="1:17" ht="12.75">
      <c r="A58" s="1">
        <f>IF($D58="","",VLOOKUP($D58,Accueil!$A$1:$Y$125,5,FALSE))</f>
      </c>
      <c r="B58" s="15">
        <f>IF($D58="","",VLOOKUP($D58,Régional!$A$1:$Y$72,7,FALSE))</f>
      </c>
      <c r="C58" s="15">
        <f t="shared" si="5"/>
      </c>
      <c r="D58" s="104">
        <f>IF(Accueil!I77="X",Accueil!A77,"")</f>
      </c>
      <c r="E58" s="1">
        <f>IF($D58="","",VLOOKUP($D58,Régional!$A$1:$Y$72,16,FALSE))</f>
      </c>
      <c r="F58" s="1">
        <f>IF($D58="","",VLOOKUP($D58,Régional!$A$1:$Y$72,13,FALSE))</f>
      </c>
      <c r="G58" s="17"/>
      <c r="H58" s="17"/>
      <c r="I58" s="17"/>
      <c r="J58" s="17"/>
      <c r="K58" s="17"/>
      <c r="L58" s="17"/>
      <c r="M58" s="2">
        <f t="shared" si="6"/>
        <v>0</v>
      </c>
      <c r="N58" s="3">
        <f t="shared" si="7"/>
        <v>0</v>
      </c>
      <c r="O58" s="6">
        <f t="shared" si="8"/>
        <v>0</v>
      </c>
      <c r="P58" s="70"/>
      <c r="Q58">
        <f t="shared" si="9"/>
      </c>
    </row>
    <row r="59" spans="1:17" ht="12.75">
      <c r="A59" s="1">
        <f>IF($D59="","",VLOOKUP($D59,Accueil!$A$1:$Y$125,5,FALSE))</f>
      </c>
      <c r="B59" s="15">
        <f>IF($D59="","",VLOOKUP($D59,Régional!$A$1:$Y$72,7,FALSE))</f>
      </c>
      <c r="C59" s="15">
        <f t="shared" si="5"/>
      </c>
      <c r="D59" s="104">
        <f>IF(Accueil!I73="X",Accueil!A73,"")</f>
      </c>
      <c r="E59" s="1">
        <f>IF($D59="","",VLOOKUP($D59,Régional!$A$1:$Y$72,16,FALSE))</f>
      </c>
      <c r="F59" s="1">
        <f>IF($D59="","",VLOOKUP($D59,Régional!$A$1:$Y$72,13,FALSE))</f>
      </c>
      <c r="G59" s="17"/>
      <c r="H59" s="17"/>
      <c r="I59" s="17"/>
      <c r="J59" s="17"/>
      <c r="K59" s="17"/>
      <c r="L59" s="17"/>
      <c r="M59" s="2">
        <f t="shared" si="6"/>
        <v>0</v>
      </c>
      <c r="N59" s="3">
        <f t="shared" si="7"/>
        <v>0</v>
      </c>
      <c r="O59" s="6">
        <f t="shared" si="8"/>
        <v>0</v>
      </c>
      <c r="P59" s="70"/>
      <c r="Q59">
        <f t="shared" si="9"/>
      </c>
    </row>
    <row r="60" spans="1:17" ht="12.75">
      <c r="A60" s="1">
        <f>IF($D60="","",VLOOKUP($D60,Accueil!$A$1:$Y$125,5,FALSE))</f>
      </c>
      <c r="B60" s="15">
        <f>IF($D60="","",VLOOKUP($D60,Régional!$A$1:$Y$72,7,FALSE))</f>
      </c>
      <c r="C60" s="15">
        <f t="shared" si="5"/>
      </c>
      <c r="D60" s="104">
        <f>IF(Accueil!I80="X",Accueil!A80,"")</f>
      </c>
      <c r="E60" s="1">
        <f>IF($D60="","",VLOOKUP($D60,Régional!$A$1:$Y$72,16,FALSE))</f>
      </c>
      <c r="F60" s="1">
        <f>IF($D60="","",VLOOKUP($D60,Régional!$A$1:$Y$72,13,FALSE))</f>
      </c>
      <c r="G60" s="17"/>
      <c r="H60" s="17"/>
      <c r="I60" s="17"/>
      <c r="J60" s="17"/>
      <c r="K60" s="17"/>
      <c r="L60" s="17"/>
      <c r="M60" s="2">
        <f t="shared" si="6"/>
        <v>0</v>
      </c>
      <c r="N60" s="3">
        <f t="shared" si="7"/>
        <v>0</v>
      </c>
      <c r="O60" s="6">
        <f t="shared" si="8"/>
        <v>0</v>
      </c>
      <c r="P60" s="70"/>
      <c r="Q60">
        <f t="shared" si="9"/>
      </c>
    </row>
    <row r="61" spans="1:17" ht="12.75">
      <c r="A61" s="1">
        <f>IF($D61="","",VLOOKUP($D61,Accueil!$A$1:$Y$125,5,FALSE))</f>
      </c>
      <c r="B61" s="15">
        <f>IF($D61="","",VLOOKUP($D61,Régional!$A$1:$Y$72,7,FALSE))</f>
      </c>
      <c r="C61" s="15">
        <f t="shared" si="5"/>
      </c>
      <c r="D61" s="104">
        <f>IF(Accueil!I81="X",Accueil!A81,"")</f>
      </c>
      <c r="E61" s="1">
        <f>IF($D61="","",VLOOKUP($D61,Régional!$A$1:$Y$72,16,FALSE))</f>
      </c>
      <c r="F61" s="1">
        <f>IF($D61="","",VLOOKUP($D61,Régional!$A$1:$Y$72,13,FALSE))</f>
      </c>
      <c r="G61" s="17"/>
      <c r="H61" s="17"/>
      <c r="I61" s="17"/>
      <c r="J61" s="17"/>
      <c r="K61" s="17"/>
      <c r="L61" s="17"/>
      <c r="M61" s="2">
        <f t="shared" si="6"/>
        <v>0</v>
      </c>
      <c r="N61" s="3">
        <f t="shared" si="7"/>
        <v>0</v>
      </c>
      <c r="O61" s="6">
        <f t="shared" si="8"/>
        <v>0</v>
      </c>
      <c r="P61" s="70"/>
      <c r="Q61">
        <f t="shared" si="9"/>
      </c>
    </row>
    <row r="62" spans="1:17" ht="12.75">
      <c r="A62" s="1">
        <f>IF($D62="","",VLOOKUP($D62,Accueil!$A$1:$Y$125,5,FALSE))</f>
      </c>
      <c r="B62" s="15">
        <f>IF($D62="","",VLOOKUP($D62,Régional!$A$1:$Y$72,7,FALSE))</f>
      </c>
      <c r="C62" s="15">
        <f t="shared" si="5"/>
      </c>
      <c r="D62" s="104">
        <f>IF(Accueil!I82="X",Accueil!A82,"")</f>
      </c>
      <c r="E62" s="1">
        <f>IF($D62="","",VLOOKUP($D62,Régional!$A$1:$Y$72,16,FALSE))</f>
      </c>
      <c r="F62" s="1">
        <f>IF($D62="","",VLOOKUP($D62,Régional!$A$1:$Y$72,13,FALSE))</f>
      </c>
      <c r="G62" s="17"/>
      <c r="H62" s="17"/>
      <c r="I62" s="17"/>
      <c r="J62" s="17"/>
      <c r="K62" s="17"/>
      <c r="L62" s="17"/>
      <c r="M62" s="2">
        <f t="shared" si="6"/>
        <v>0</v>
      </c>
      <c r="N62" s="3">
        <f t="shared" si="7"/>
        <v>0</v>
      </c>
      <c r="O62" s="6">
        <f t="shared" si="8"/>
        <v>0</v>
      </c>
      <c r="P62" s="70"/>
      <c r="Q62">
        <f t="shared" si="9"/>
      </c>
    </row>
    <row r="63" spans="1:17" ht="12.75">
      <c r="A63" s="1">
        <f>IF($D63="","",VLOOKUP($D63,Accueil!$A$1:$Y$125,5,FALSE))</f>
      </c>
      <c r="B63" s="15">
        <f>IF($D63="","",VLOOKUP($D63,Régional!$A$1:$Y$72,7,FALSE))</f>
      </c>
      <c r="C63" s="15">
        <f t="shared" si="5"/>
      </c>
      <c r="D63" s="104">
        <f>IF(Accueil!I83="X",Accueil!A83,"")</f>
      </c>
      <c r="E63" s="1">
        <f>IF($D63="","",VLOOKUP($D63,Régional!$A$1:$Y$72,16,FALSE))</f>
      </c>
      <c r="F63" s="1">
        <f>IF($D63="","",VLOOKUP($D63,Régional!$A$1:$Y$72,13,FALSE))</f>
      </c>
      <c r="G63" s="17"/>
      <c r="H63" s="17"/>
      <c r="I63" s="17"/>
      <c r="J63" s="17"/>
      <c r="K63" s="17"/>
      <c r="L63" s="17"/>
      <c r="M63" s="2">
        <f t="shared" si="6"/>
        <v>0</v>
      </c>
      <c r="N63" s="3">
        <f t="shared" si="7"/>
        <v>0</v>
      </c>
      <c r="O63" s="6">
        <f t="shared" si="8"/>
        <v>0</v>
      </c>
      <c r="P63" s="70"/>
      <c r="Q63">
        <f t="shared" si="9"/>
      </c>
    </row>
    <row r="64" spans="1:17" ht="12.75">
      <c r="A64" s="1">
        <f>IF($D64="","",VLOOKUP($D64,Accueil!$A$1:$Y$125,5,FALSE))</f>
      </c>
      <c r="B64" s="15">
        <f>IF($D64="","",VLOOKUP($D64,Régional!$A$1:$Y$72,7,FALSE))</f>
      </c>
      <c r="C64" s="15">
        <f t="shared" si="5"/>
      </c>
      <c r="D64" s="104">
        <f>IF(Accueil!I84="X",Accueil!A84,"")</f>
      </c>
      <c r="E64" s="1">
        <f>IF($D64="","",VLOOKUP($D64,Régional!$A$1:$Y$72,16,FALSE))</f>
      </c>
      <c r="F64" s="1">
        <f>IF($D64="","",VLOOKUP($D64,Régional!$A$1:$Y$72,13,FALSE))</f>
      </c>
      <c r="G64" s="17"/>
      <c r="H64" s="17"/>
      <c r="I64" s="17"/>
      <c r="J64" s="17"/>
      <c r="K64" s="17"/>
      <c r="L64" s="17"/>
      <c r="M64" s="2">
        <f t="shared" si="6"/>
        <v>0</v>
      </c>
      <c r="N64" s="3">
        <f t="shared" si="7"/>
        <v>0</v>
      </c>
      <c r="O64" s="6">
        <f t="shared" si="8"/>
        <v>0</v>
      </c>
      <c r="P64" s="70"/>
      <c r="Q64">
        <f t="shared" si="9"/>
      </c>
    </row>
    <row r="65" spans="1:17" ht="12.75">
      <c r="A65" s="1">
        <f>IF($D65="","",VLOOKUP($D65,Accueil!$A$1:$Y$125,5,FALSE))</f>
      </c>
      <c r="B65" s="15">
        <f>IF($D65="","",VLOOKUP($D65,Régional!$A$1:$Y$72,7,FALSE))</f>
      </c>
      <c r="C65" s="15">
        <f t="shared" si="5"/>
      </c>
      <c r="D65" s="104">
        <f>IF(Accueil!I85="X",Accueil!A85,"")</f>
      </c>
      <c r="E65" s="1">
        <f>IF($D65="","",VLOOKUP($D65,Régional!$A$1:$Y$72,16,FALSE))</f>
      </c>
      <c r="F65" s="1">
        <f>IF($D65="","",VLOOKUP($D65,Régional!$A$1:$Y$72,13,FALSE))</f>
      </c>
      <c r="G65" s="17"/>
      <c r="H65" s="17"/>
      <c r="I65" s="17"/>
      <c r="J65" s="17"/>
      <c r="K65" s="17"/>
      <c r="L65" s="17"/>
      <c r="M65" s="2">
        <f t="shared" si="6"/>
        <v>0</v>
      </c>
      <c r="N65" s="3">
        <f t="shared" si="7"/>
        <v>0</v>
      </c>
      <c r="O65" s="6">
        <f t="shared" si="8"/>
        <v>0</v>
      </c>
      <c r="P65" s="70"/>
      <c r="Q65">
        <f t="shared" si="9"/>
      </c>
    </row>
    <row r="66" spans="1:17" ht="12.75">
      <c r="A66" s="1">
        <f>IF($D66="","",VLOOKUP($D66,Accueil!$A$1:$Y$125,5,FALSE))</f>
      </c>
      <c r="B66" s="15">
        <f>IF($D66="","",VLOOKUP($D66,Régional!$A$1:$Y$72,7,FALSE))</f>
      </c>
      <c r="C66" s="15">
        <f t="shared" si="5"/>
      </c>
      <c r="D66" s="104">
        <f>IF(Accueil!I86="X",Accueil!A86,"")</f>
      </c>
      <c r="E66" s="1">
        <f>IF($D66="","",VLOOKUP($D66,Régional!$A$1:$Y$72,16,FALSE))</f>
      </c>
      <c r="F66" s="1">
        <f>IF($D66="","",VLOOKUP($D66,Régional!$A$1:$Y$72,13,FALSE))</f>
      </c>
      <c r="G66" s="17"/>
      <c r="H66" s="17"/>
      <c r="I66" s="17"/>
      <c r="J66" s="17"/>
      <c r="K66" s="17"/>
      <c r="L66" s="17"/>
      <c r="M66" s="2">
        <f t="shared" si="6"/>
        <v>0</v>
      </c>
      <c r="N66" s="3">
        <f t="shared" si="7"/>
        <v>0</v>
      </c>
      <c r="O66" s="6">
        <f t="shared" si="8"/>
        <v>0</v>
      </c>
      <c r="P66" s="70"/>
      <c r="Q66">
        <f t="shared" si="9"/>
      </c>
    </row>
    <row r="67" spans="1:17" ht="12.75">
      <c r="A67" s="1">
        <f>IF($D67="","",VLOOKUP($D67,Accueil!$A$1:$Y$125,5,FALSE))</f>
      </c>
      <c r="B67" s="15">
        <f>IF($D67="","",VLOOKUP($D67,Régional!$A$1:$Y$72,7,FALSE))</f>
      </c>
      <c r="C67" s="15">
        <f t="shared" si="5"/>
      </c>
      <c r="D67" s="104">
        <f>IF(Accueil!I87="X",Accueil!A87,"")</f>
      </c>
      <c r="E67" s="1">
        <f>IF($D67="","",VLOOKUP($D67,Régional!$A$1:$Y$72,16,FALSE))</f>
      </c>
      <c r="F67" s="1">
        <f>IF($D67="","",VLOOKUP($D67,Régional!$A$1:$Y$72,13,FALSE))</f>
      </c>
      <c r="G67" s="17"/>
      <c r="H67" s="17"/>
      <c r="I67" s="17"/>
      <c r="J67" s="17"/>
      <c r="K67" s="17"/>
      <c r="L67" s="17"/>
      <c r="M67" s="2">
        <f t="shared" si="6"/>
        <v>0</v>
      </c>
      <c r="N67" s="3">
        <f t="shared" si="7"/>
        <v>0</v>
      </c>
      <c r="O67" s="6">
        <f t="shared" si="8"/>
        <v>0</v>
      </c>
      <c r="P67" s="70"/>
      <c r="Q67">
        <f t="shared" si="9"/>
      </c>
    </row>
    <row r="68" spans="1:17" ht="12.75">
      <c r="A68" s="1">
        <f>IF($D68="","",VLOOKUP($D68,Accueil!$A$1:$Y$125,5,FALSE))</f>
      </c>
      <c r="B68" s="15">
        <f>IF($D68="","",VLOOKUP($D68,Régional!$A$1:$Y$72,7,FALSE))</f>
      </c>
      <c r="C68" s="15">
        <f t="shared" si="5"/>
      </c>
      <c r="D68" s="104">
        <f>IF(Accueil!I88="X",Accueil!A88,"")</f>
      </c>
      <c r="E68" s="1">
        <f>IF($D68="","",VLOOKUP($D68,Régional!$A$1:$Y$72,16,FALSE))</f>
      </c>
      <c r="F68" s="1">
        <f>IF($D68="","",VLOOKUP($D68,Régional!$A$1:$Y$72,13,FALSE))</f>
      </c>
      <c r="G68" s="17"/>
      <c r="H68" s="17"/>
      <c r="I68" s="17"/>
      <c r="J68" s="17"/>
      <c r="K68" s="17"/>
      <c r="L68" s="17"/>
      <c r="M68" s="2">
        <f t="shared" si="6"/>
        <v>0</v>
      </c>
      <c r="N68" s="3">
        <f t="shared" si="7"/>
        <v>0</v>
      </c>
      <c r="O68" s="6">
        <f t="shared" si="8"/>
        <v>0</v>
      </c>
      <c r="P68" s="70"/>
      <c r="Q68">
        <f t="shared" si="9"/>
      </c>
    </row>
    <row r="69" spans="1:17" ht="12.75">
      <c r="A69" s="1">
        <f>IF($D69="","",VLOOKUP($D69,Accueil!$A$1:$Y$125,5,FALSE))</f>
      </c>
      <c r="B69" s="15">
        <f>IF($D69="","",VLOOKUP($D69,Régional!$A$1:$Y$72,7,FALSE))</f>
      </c>
      <c r="C69" s="15">
        <f aca="true" t="shared" si="10" ref="C69:C100">CONCATENATE(A69,B69)</f>
      </c>
      <c r="D69" s="104">
        <f>IF(Accueil!I89="X",Accueil!A89,"")</f>
      </c>
      <c r="E69" s="1">
        <f>IF($D69="","",VLOOKUP($D69,Régional!$A$1:$Y$72,16,FALSE))</f>
      </c>
      <c r="F69" s="1">
        <f>IF($D69="","",VLOOKUP($D69,Régional!$A$1:$Y$72,13,FALSE))</f>
      </c>
      <c r="G69" s="17"/>
      <c r="H69" s="17"/>
      <c r="I69" s="17"/>
      <c r="J69" s="17"/>
      <c r="K69" s="17"/>
      <c r="L69" s="17"/>
      <c r="M69" s="2">
        <f aca="true" t="shared" si="11" ref="M69:M100">COUNTA(G69:L69)</f>
        <v>0</v>
      </c>
      <c r="N69" s="3">
        <f aca="true" t="shared" si="12" ref="N69:N104">SUM(G69:L69)</f>
        <v>0</v>
      </c>
      <c r="O69" s="6">
        <f aca="true" t="shared" si="13" ref="O69:O100">IF(M69=0,0,N69/M69)</f>
        <v>0</v>
      </c>
      <c r="P69" s="70"/>
      <c r="Q69">
        <f aca="true" t="shared" si="14" ref="Q69:Q104">IF(D69="","","X")</f>
      </c>
    </row>
    <row r="70" spans="1:17" ht="12.75">
      <c r="A70" s="1">
        <f>IF($D70="","",VLOOKUP($D70,Accueil!$A$1:$Y$125,5,FALSE))</f>
      </c>
      <c r="B70" s="15">
        <f>IF($D70="","",VLOOKUP($D70,Régional!$A$1:$Y$72,7,FALSE))</f>
      </c>
      <c r="C70" s="15">
        <f t="shared" si="10"/>
      </c>
      <c r="D70" s="104">
        <f>IF(Accueil!I90="X",Accueil!A90,"")</f>
      </c>
      <c r="E70" s="1">
        <f>IF($D70="","",VLOOKUP($D70,Régional!$A$1:$Y$72,16,FALSE))</f>
      </c>
      <c r="F70" s="1">
        <f>IF($D70="","",VLOOKUP($D70,Régional!$A$1:$Y$72,13,FALSE))</f>
      </c>
      <c r="G70" s="17"/>
      <c r="H70" s="17"/>
      <c r="I70" s="17"/>
      <c r="J70" s="17"/>
      <c r="K70" s="17"/>
      <c r="L70" s="17"/>
      <c r="M70" s="2">
        <f t="shared" si="11"/>
        <v>0</v>
      </c>
      <c r="N70" s="3">
        <f t="shared" si="12"/>
        <v>0</v>
      </c>
      <c r="O70" s="6">
        <f t="shared" si="13"/>
        <v>0</v>
      </c>
      <c r="P70" s="70"/>
      <c r="Q70">
        <f t="shared" si="14"/>
      </c>
    </row>
    <row r="71" spans="1:17" ht="12.75">
      <c r="A71" s="1">
        <f>IF($D71="","",VLOOKUP($D71,Accueil!$A$1:$Y$125,5,FALSE))</f>
      </c>
      <c r="B71" s="15">
        <f>IF($D71="","",VLOOKUP($D71,Régional!$A$1:$Y$72,7,FALSE))</f>
      </c>
      <c r="C71" s="15">
        <f t="shared" si="10"/>
      </c>
      <c r="D71" s="104">
        <f>IF(Accueil!I91="X",Accueil!A91,"")</f>
      </c>
      <c r="E71" s="1">
        <f>IF($D71="","",VLOOKUP($D71,Régional!$A$1:$Y$72,16,FALSE))</f>
      </c>
      <c r="F71" s="1">
        <f>IF($D71="","",VLOOKUP($D71,Régional!$A$1:$Y$72,13,FALSE))</f>
      </c>
      <c r="G71" s="17"/>
      <c r="H71" s="17"/>
      <c r="I71" s="17"/>
      <c r="J71" s="17"/>
      <c r="K71" s="17"/>
      <c r="L71" s="17"/>
      <c r="M71" s="2">
        <f t="shared" si="11"/>
        <v>0</v>
      </c>
      <c r="N71" s="3">
        <f t="shared" si="12"/>
        <v>0</v>
      </c>
      <c r="O71" s="6">
        <f t="shared" si="13"/>
        <v>0</v>
      </c>
      <c r="P71" s="70"/>
      <c r="Q71">
        <f t="shared" si="14"/>
      </c>
    </row>
    <row r="72" spans="1:17" ht="12.75">
      <c r="A72" s="1">
        <f>IF($D72="","",VLOOKUP($D72,Accueil!$A$1:$Y$125,5,FALSE))</f>
      </c>
      <c r="B72" s="15">
        <f>IF($D72="","",VLOOKUP($D72,Régional!$A$1:$Y$72,7,FALSE))</f>
      </c>
      <c r="C72" s="15">
        <f t="shared" si="10"/>
      </c>
      <c r="D72" s="104">
        <f>IF(Accueil!I92="X",Accueil!A92,"")</f>
      </c>
      <c r="E72" s="1">
        <f>IF($D72="","",VLOOKUP($D72,Régional!$A$1:$Y$72,16,FALSE))</f>
      </c>
      <c r="F72" s="1">
        <f>IF($D72="","",VLOOKUP($D72,Régional!$A$1:$Y$72,13,FALSE))</f>
      </c>
      <c r="G72" s="17"/>
      <c r="H72" s="17"/>
      <c r="I72" s="17"/>
      <c r="J72" s="17"/>
      <c r="K72" s="17"/>
      <c r="L72" s="17"/>
      <c r="M72" s="2">
        <f t="shared" si="11"/>
        <v>0</v>
      </c>
      <c r="N72" s="3">
        <f t="shared" si="12"/>
        <v>0</v>
      </c>
      <c r="O72" s="6">
        <f t="shared" si="13"/>
        <v>0</v>
      </c>
      <c r="P72" s="70"/>
      <c r="Q72">
        <f t="shared" si="14"/>
      </c>
    </row>
    <row r="73" spans="1:17" ht="12.75">
      <c r="A73" s="1">
        <f>IF($D73="","",VLOOKUP($D73,Accueil!$A$1:$Y$125,5,FALSE))</f>
      </c>
      <c r="B73" s="15">
        <f>IF($D73="","",VLOOKUP($D73,Régional!$A$1:$Y$72,7,FALSE))</f>
      </c>
      <c r="C73" s="15">
        <f t="shared" si="10"/>
      </c>
      <c r="D73" s="104">
        <f>IF(Accueil!I93="X",Accueil!A93,"")</f>
      </c>
      <c r="E73" s="1">
        <f>IF($D73="","",VLOOKUP($D73,Régional!$A$1:$Y$72,16,FALSE))</f>
      </c>
      <c r="F73" s="1">
        <f>IF($D73="","",VLOOKUP($D73,Régional!$A$1:$Y$72,13,FALSE))</f>
      </c>
      <c r="G73" s="17"/>
      <c r="H73" s="17"/>
      <c r="I73" s="17"/>
      <c r="J73" s="17"/>
      <c r="K73" s="17"/>
      <c r="L73" s="17"/>
      <c r="M73" s="2">
        <f t="shared" si="11"/>
        <v>0</v>
      </c>
      <c r="N73" s="3">
        <f t="shared" si="12"/>
        <v>0</v>
      </c>
      <c r="O73" s="6">
        <f t="shared" si="13"/>
        <v>0</v>
      </c>
      <c r="P73" s="70"/>
      <c r="Q73">
        <f t="shared" si="14"/>
      </c>
    </row>
    <row r="74" spans="1:17" ht="12.75">
      <c r="A74" s="1">
        <f>IF($D74="","",VLOOKUP($D74,Accueil!$A$1:$Y$125,5,FALSE))</f>
      </c>
      <c r="B74" s="15">
        <f>IF($D74="","",VLOOKUP($D74,Régional!$A$1:$Y$72,7,FALSE))</f>
      </c>
      <c r="C74" s="15">
        <f t="shared" si="10"/>
      </c>
      <c r="D74" s="104">
        <f>IF(Accueil!I94="X",Accueil!A94,"")</f>
      </c>
      <c r="E74" s="1">
        <f>IF($D74="","",VLOOKUP($D74,Régional!$A$1:$Y$72,16,FALSE))</f>
      </c>
      <c r="F74" s="1">
        <f>IF($D74="","",VLOOKUP($D74,Régional!$A$1:$Y$72,13,FALSE))</f>
      </c>
      <c r="G74" s="17"/>
      <c r="H74" s="17"/>
      <c r="I74" s="17"/>
      <c r="J74" s="17"/>
      <c r="K74" s="17"/>
      <c r="L74" s="17"/>
      <c r="M74" s="2">
        <f t="shared" si="11"/>
        <v>0</v>
      </c>
      <c r="N74" s="3">
        <f t="shared" si="12"/>
        <v>0</v>
      </c>
      <c r="O74" s="6">
        <f t="shared" si="13"/>
        <v>0</v>
      </c>
      <c r="P74" s="70"/>
      <c r="Q74">
        <f t="shared" si="14"/>
      </c>
    </row>
    <row r="75" spans="1:17" ht="12.75">
      <c r="A75" s="1">
        <f>IF($D75="","",VLOOKUP($D75,Accueil!$A$1:$Y$125,5,FALSE))</f>
      </c>
      <c r="B75" s="15">
        <f>IF($D75="","",VLOOKUP($D75,Régional!$A$1:$Y$72,7,FALSE))</f>
      </c>
      <c r="C75" s="15">
        <f t="shared" si="10"/>
      </c>
      <c r="D75" s="104">
        <f>IF(Accueil!I95="X",Accueil!A95,"")</f>
      </c>
      <c r="E75" s="1">
        <f>IF($D75="","",VLOOKUP($D75,Régional!$A$1:$Y$72,16,FALSE))</f>
      </c>
      <c r="F75" s="1">
        <f>IF($D75="","",VLOOKUP($D75,Régional!$A$1:$Y$72,13,FALSE))</f>
      </c>
      <c r="G75" s="17"/>
      <c r="H75" s="17"/>
      <c r="I75" s="17"/>
      <c r="J75" s="17"/>
      <c r="K75" s="17"/>
      <c r="L75" s="17"/>
      <c r="M75" s="2">
        <f t="shared" si="11"/>
        <v>0</v>
      </c>
      <c r="N75" s="3">
        <f t="shared" si="12"/>
        <v>0</v>
      </c>
      <c r="O75" s="6">
        <f t="shared" si="13"/>
        <v>0</v>
      </c>
      <c r="P75" s="70"/>
      <c r="Q75">
        <f t="shared" si="14"/>
      </c>
    </row>
    <row r="76" spans="1:17" ht="12.75">
      <c r="A76" s="1">
        <f>IF($D76="","",VLOOKUP($D76,Accueil!$A$1:$Y$125,5,FALSE))</f>
      </c>
      <c r="B76" s="15">
        <f>IF($D76="","",VLOOKUP($D76,Régional!$A$1:$Y$72,7,FALSE))</f>
      </c>
      <c r="C76" s="15">
        <f t="shared" si="10"/>
      </c>
      <c r="D76" s="104">
        <f>IF(Accueil!I96="X",Accueil!A96,"")</f>
      </c>
      <c r="E76" s="1">
        <f>IF($D76="","",VLOOKUP($D76,Régional!$A$1:$Y$72,16,FALSE))</f>
      </c>
      <c r="F76" s="1">
        <f>IF($D76="","",VLOOKUP($D76,Régional!$A$1:$Y$72,13,FALSE))</f>
      </c>
      <c r="G76" s="17"/>
      <c r="H76" s="17"/>
      <c r="I76" s="17"/>
      <c r="J76" s="17"/>
      <c r="K76" s="17"/>
      <c r="L76" s="17"/>
      <c r="M76" s="2">
        <f t="shared" si="11"/>
        <v>0</v>
      </c>
      <c r="N76" s="3">
        <f t="shared" si="12"/>
        <v>0</v>
      </c>
      <c r="O76" s="6">
        <f t="shared" si="13"/>
        <v>0</v>
      </c>
      <c r="P76" s="70"/>
      <c r="Q76">
        <f t="shared" si="14"/>
      </c>
    </row>
    <row r="77" spans="1:17" ht="12.75">
      <c r="A77" s="1">
        <f>IF($D77="","",VLOOKUP($D77,Accueil!$A$1:$Y$125,5,FALSE))</f>
      </c>
      <c r="B77" s="15">
        <f>IF($D77="","",VLOOKUP($D77,Régional!$A$1:$Y$72,7,FALSE))</f>
      </c>
      <c r="C77" s="15">
        <f t="shared" si="10"/>
      </c>
      <c r="D77" s="104">
        <f>IF(Accueil!I97="X",Accueil!A97,"")</f>
      </c>
      <c r="E77" s="1">
        <f>IF($D77="","",VLOOKUP($D77,Régional!$A$1:$Y$72,16,FALSE))</f>
      </c>
      <c r="F77" s="1">
        <f>IF($D77="","",VLOOKUP($D77,Régional!$A$1:$Y$72,13,FALSE))</f>
      </c>
      <c r="G77" s="17"/>
      <c r="H77" s="17"/>
      <c r="I77" s="17"/>
      <c r="J77" s="17"/>
      <c r="K77" s="17"/>
      <c r="L77" s="17"/>
      <c r="M77" s="2">
        <f t="shared" si="11"/>
        <v>0</v>
      </c>
      <c r="N77" s="3">
        <f t="shared" si="12"/>
        <v>0</v>
      </c>
      <c r="O77" s="6">
        <f t="shared" si="13"/>
        <v>0</v>
      </c>
      <c r="P77" s="70"/>
      <c r="Q77">
        <f t="shared" si="14"/>
      </c>
    </row>
    <row r="78" spans="1:17" ht="12.75">
      <c r="A78" s="1">
        <f>IF($D78="","",VLOOKUP($D78,Accueil!$A$1:$Y$125,5,FALSE))</f>
      </c>
      <c r="B78" s="15">
        <f>IF($D78="","",VLOOKUP($D78,Régional!$A$1:$Y$72,7,FALSE))</f>
      </c>
      <c r="C78" s="15">
        <f t="shared" si="10"/>
      </c>
      <c r="D78" s="104">
        <f>IF(Accueil!I98="X",Accueil!A98,"")</f>
      </c>
      <c r="E78" s="1">
        <f>IF($D78="","",VLOOKUP($D78,Régional!$A$1:$Y$72,16,FALSE))</f>
      </c>
      <c r="F78" s="1">
        <f>IF($D78="","",VLOOKUP($D78,Régional!$A$1:$Y$72,13,FALSE))</f>
      </c>
      <c r="G78" s="17"/>
      <c r="H78" s="17"/>
      <c r="I78" s="17"/>
      <c r="J78" s="17"/>
      <c r="K78" s="17"/>
      <c r="L78" s="17"/>
      <c r="M78" s="2">
        <f t="shared" si="11"/>
        <v>0</v>
      </c>
      <c r="N78" s="3">
        <f t="shared" si="12"/>
        <v>0</v>
      </c>
      <c r="O78" s="6">
        <f t="shared" si="13"/>
        <v>0</v>
      </c>
      <c r="P78" s="70"/>
      <c r="Q78">
        <f t="shared" si="14"/>
      </c>
    </row>
    <row r="79" spans="1:17" ht="12.75">
      <c r="A79" s="1">
        <f>IF($D79="","",VLOOKUP($D79,Accueil!$A$1:$Y$125,5,FALSE))</f>
      </c>
      <c r="B79" s="15">
        <f>IF($D79="","",VLOOKUP($D79,Régional!$A$1:$Y$72,7,FALSE))</f>
      </c>
      <c r="C79" s="15">
        <f t="shared" si="10"/>
      </c>
      <c r="D79" s="104">
        <f>IF(Accueil!I99="X",Accueil!A99,"")</f>
      </c>
      <c r="E79" s="1">
        <f>IF($D79="","",VLOOKUP($D79,Régional!$A$1:$Y$72,16,FALSE))</f>
      </c>
      <c r="F79" s="1">
        <f>IF($D79="","",VLOOKUP($D79,Régional!$A$1:$Y$72,13,FALSE))</f>
      </c>
      <c r="G79" s="17"/>
      <c r="H79" s="17"/>
      <c r="I79" s="17"/>
      <c r="J79" s="17"/>
      <c r="K79" s="17"/>
      <c r="L79" s="17"/>
      <c r="M79" s="2">
        <f t="shared" si="11"/>
        <v>0</v>
      </c>
      <c r="N79" s="3">
        <f t="shared" si="12"/>
        <v>0</v>
      </c>
      <c r="O79" s="6">
        <f t="shared" si="13"/>
        <v>0</v>
      </c>
      <c r="P79" s="70"/>
      <c r="Q79">
        <f t="shared" si="14"/>
      </c>
    </row>
    <row r="80" spans="1:17" ht="12.75">
      <c r="A80" s="1">
        <f>IF($D80="","",VLOOKUP($D80,Accueil!$A$1:$Y$125,5,FALSE))</f>
      </c>
      <c r="B80" s="15">
        <f>IF($D80="","",VLOOKUP($D80,Régional!$A$1:$Y$72,7,FALSE))</f>
      </c>
      <c r="C80" s="15">
        <f t="shared" si="10"/>
      </c>
      <c r="D80" s="104">
        <f>IF(Accueil!I100="X",Accueil!A100,"")</f>
      </c>
      <c r="E80" s="1">
        <f>IF($D80="","",VLOOKUP($D80,Régional!$A$1:$Y$72,16,FALSE))</f>
      </c>
      <c r="F80" s="1">
        <f>IF($D80="","",VLOOKUP($D80,Régional!$A$1:$Y$72,13,FALSE))</f>
      </c>
      <c r="G80" s="17"/>
      <c r="H80" s="17"/>
      <c r="I80" s="17"/>
      <c r="J80" s="17"/>
      <c r="K80" s="17"/>
      <c r="L80" s="17"/>
      <c r="M80" s="2">
        <f t="shared" si="11"/>
        <v>0</v>
      </c>
      <c r="N80" s="3">
        <f t="shared" si="12"/>
        <v>0</v>
      </c>
      <c r="O80" s="6">
        <f t="shared" si="13"/>
        <v>0</v>
      </c>
      <c r="P80" s="70"/>
      <c r="Q80">
        <f t="shared" si="14"/>
      </c>
    </row>
    <row r="81" spans="1:17" ht="12.75">
      <c r="A81" s="1">
        <f>IF($D81="","",VLOOKUP($D81,Accueil!$A$1:$Y$125,5,FALSE))</f>
      </c>
      <c r="B81" s="15">
        <f>IF($D81="","",VLOOKUP($D81,Régional!$A$1:$Y$72,7,FALSE))</f>
      </c>
      <c r="C81" s="15">
        <f t="shared" si="10"/>
      </c>
      <c r="D81" s="104">
        <f>IF(Accueil!I101="X",Accueil!A101,"")</f>
      </c>
      <c r="E81" s="1">
        <f>IF($D81="","",VLOOKUP($D81,Régional!$A$1:$Y$72,16,FALSE))</f>
      </c>
      <c r="F81" s="1">
        <f>IF($D81="","",VLOOKUP($D81,Régional!$A$1:$Y$72,13,FALSE))</f>
      </c>
      <c r="G81" s="17"/>
      <c r="H81" s="17"/>
      <c r="I81" s="17"/>
      <c r="J81" s="17"/>
      <c r="K81" s="17"/>
      <c r="L81" s="17"/>
      <c r="M81" s="2">
        <f t="shared" si="11"/>
        <v>0</v>
      </c>
      <c r="N81" s="3">
        <f t="shared" si="12"/>
        <v>0</v>
      </c>
      <c r="O81" s="6">
        <f t="shared" si="13"/>
        <v>0</v>
      </c>
      <c r="P81" s="70"/>
      <c r="Q81">
        <f t="shared" si="14"/>
      </c>
    </row>
    <row r="82" spans="1:17" ht="12.75">
      <c r="A82" s="1">
        <f>IF($D82="","",VLOOKUP($D82,Accueil!$A$1:$Y$125,5,FALSE))</f>
      </c>
      <c r="B82" s="15">
        <f>IF($D82="","",VLOOKUP($D82,Régional!$A$1:$Y$72,7,FALSE))</f>
      </c>
      <c r="C82" s="15">
        <f t="shared" si="10"/>
      </c>
      <c r="D82" s="104">
        <f>IF(Accueil!I102="X",Accueil!A102,"")</f>
      </c>
      <c r="E82" s="1">
        <f>IF($D82="","",VLOOKUP($D82,Régional!$A$1:$Y$72,16,FALSE))</f>
      </c>
      <c r="F82" s="1">
        <f>IF($D82="","",VLOOKUP($D82,Régional!$A$1:$Y$72,13,FALSE))</f>
      </c>
      <c r="G82" s="17"/>
      <c r="H82" s="17"/>
      <c r="I82" s="17"/>
      <c r="J82" s="17"/>
      <c r="K82" s="17"/>
      <c r="L82" s="17"/>
      <c r="M82" s="2">
        <f t="shared" si="11"/>
        <v>0</v>
      </c>
      <c r="N82" s="3">
        <f t="shared" si="12"/>
        <v>0</v>
      </c>
      <c r="O82" s="6">
        <f t="shared" si="13"/>
        <v>0</v>
      </c>
      <c r="P82" s="70"/>
      <c r="Q82">
        <f t="shared" si="14"/>
      </c>
    </row>
    <row r="83" spans="1:17" ht="12.75">
      <c r="A83" s="1">
        <f>IF($D83="","",VLOOKUP($D83,Accueil!$A$1:$Y$125,5,FALSE))</f>
      </c>
      <c r="B83" s="15">
        <f>IF($D83="","",VLOOKUP($D83,Régional!$A$1:$Y$72,7,FALSE))</f>
      </c>
      <c r="C83" s="15">
        <f t="shared" si="10"/>
      </c>
      <c r="D83" s="104">
        <f>IF(Accueil!I103="X",Accueil!A103,"")</f>
      </c>
      <c r="E83" s="1">
        <f>IF($D83="","",VLOOKUP($D83,Régional!$A$1:$Y$72,16,FALSE))</f>
      </c>
      <c r="F83" s="1">
        <f>IF($D83="","",VLOOKUP($D83,Régional!$A$1:$Y$72,13,FALSE))</f>
      </c>
      <c r="G83" s="17"/>
      <c r="H83" s="17"/>
      <c r="I83" s="17"/>
      <c r="J83" s="17"/>
      <c r="K83" s="17"/>
      <c r="L83" s="17"/>
      <c r="M83" s="2">
        <f t="shared" si="11"/>
        <v>0</v>
      </c>
      <c r="N83" s="3">
        <f t="shared" si="12"/>
        <v>0</v>
      </c>
      <c r="O83" s="6">
        <f t="shared" si="13"/>
        <v>0</v>
      </c>
      <c r="P83" s="70"/>
      <c r="Q83">
        <f t="shared" si="14"/>
      </c>
    </row>
    <row r="84" spans="1:17" ht="12.75">
      <c r="A84" s="1">
        <f>IF($D84="","",VLOOKUP($D84,Accueil!$A$1:$Y$125,5,FALSE))</f>
      </c>
      <c r="B84" s="15">
        <f>IF($D84="","",VLOOKUP($D84,Régional!$A$1:$Y$72,7,FALSE))</f>
      </c>
      <c r="C84" s="15">
        <f t="shared" si="10"/>
      </c>
      <c r="D84" s="104">
        <f>IF(Accueil!I104="X",Accueil!A104,"")</f>
      </c>
      <c r="E84" s="1">
        <f>IF($D84="","",VLOOKUP($D84,Régional!$A$1:$Y$72,16,FALSE))</f>
      </c>
      <c r="F84" s="1">
        <f>IF($D84="","",VLOOKUP($D84,Régional!$A$1:$Y$72,13,FALSE))</f>
      </c>
      <c r="G84" s="17"/>
      <c r="H84" s="17"/>
      <c r="I84" s="17"/>
      <c r="J84" s="17"/>
      <c r="K84" s="17"/>
      <c r="L84" s="17"/>
      <c r="M84" s="2">
        <f t="shared" si="11"/>
        <v>0</v>
      </c>
      <c r="N84" s="3">
        <f t="shared" si="12"/>
        <v>0</v>
      </c>
      <c r="O84" s="6">
        <f t="shared" si="13"/>
        <v>0</v>
      </c>
      <c r="P84" s="70"/>
      <c r="Q84">
        <f t="shared" si="14"/>
      </c>
    </row>
    <row r="85" spans="1:17" ht="12.75">
      <c r="A85" s="1">
        <f>IF($D85="","",VLOOKUP($D85,Accueil!$A$1:$Y$125,5,FALSE))</f>
      </c>
      <c r="B85" s="15">
        <f>IF($D85="","",VLOOKUP($D85,Régional!$A$1:$Y$72,7,FALSE))</f>
      </c>
      <c r="C85" s="15">
        <f t="shared" si="10"/>
      </c>
      <c r="D85" s="104">
        <f>IF(Accueil!I105="X",Accueil!A105,"")</f>
      </c>
      <c r="E85" s="1">
        <f>IF($D85="","",VLOOKUP($D85,Régional!$A$1:$Y$72,16,FALSE))</f>
      </c>
      <c r="F85" s="1">
        <f>IF($D85="","",VLOOKUP($D85,Régional!$A$1:$Y$72,13,FALSE))</f>
      </c>
      <c r="G85" s="17"/>
      <c r="H85" s="17"/>
      <c r="I85" s="17"/>
      <c r="J85" s="17"/>
      <c r="K85" s="17"/>
      <c r="L85" s="17"/>
      <c r="M85" s="2">
        <f t="shared" si="11"/>
        <v>0</v>
      </c>
      <c r="N85" s="3">
        <f t="shared" si="12"/>
        <v>0</v>
      </c>
      <c r="O85" s="6">
        <f t="shared" si="13"/>
        <v>0</v>
      </c>
      <c r="P85" s="70"/>
      <c r="Q85">
        <f t="shared" si="14"/>
      </c>
    </row>
    <row r="86" spans="1:17" ht="12.75">
      <c r="A86" s="1">
        <f>IF($D86="","",VLOOKUP($D86,Accueil!$A$1:$Y$125,5,FALSE))</f>
      </c>
      <c r="B86" s="15">
        <f>IF($D86="","",VLOOKUP($D86,Régional!$A$1:$Y$72,7,FALSE))</f>
      </c>
      <c r="C86" s="15">
        <f t="shared" si="10"/>
      </c>
      <c r="D86" s="104">
        <f>IF(Accueil!I106="X",Accueil!A106,"")</f>
      </c>
      <c r="E86" s="1">
        <f>IF($D86="","",VLOOKUP($D86,Régional!$A$1:$Y$72,16,FALSE))</f>
      </c>
      <c r="F86" s="1">
        <f>IF($D86="","",VLOOKUP($D86,Régional!$A$1:$Y$72,13,FALSE))</f>
      </c>
      <c r="G86" s="17"/>
      <c r="H86" s="17"/>
      <c r="I86" s="17"/>
      <c r="J86" s="17"/>
      <c r="K86" s="17"/>
      <c r="L86" s="17"/>
      <c r="M86" s="2">
        <f t="shared" si="11"/>
        <v>0</v>
      </c>
      <c r="N86" s="3">
        <f t="shared" si="12"/>
        <v>0</v>
      </c>
      <c r="O86" s="6">
        <f t="shared" si="13"/>
        <v>0</v>
      </c>
      <c r="P86" s="70"/>
      <c r="Q86">
        <f t="shared" si="14"/>
      </c>
    </row>
    <row r="87" spans="1:17" ht="12.75">
      <c r="A87" s="1">
        <f>IF($D87="","",VLOOKUP($D87,Accueil!$A$1:$Y$125,5,FALSE))</f>
      </c>
      <c r="B87" s="15">
        <f>IF($D87="","",VLOOKUP($D87,Régional!$A$1:$Y$72,7,FALSE))</f>
      </c>
      <c r="C87" s="15">
        <f t="shared" si="10"/>
      </c>
      <c r="D87" s="104">
        <f>IF(Accueil!I107="X",Accueil!A107,"")</f>
      </c>
      <c r="E87" s="1">
        <f>IF($D87="","",VLOOKUP($D87,Régional!$A$1:$Y$72,16,FALSE))</f>
      </c>
      <c r="F87" s="1">
        <f>IF($D87="","",VLOOKUP($D87,Régional!$A$1:$Y$72,13,FALSE))</f>
      </c>
      <c r="G87" s="17"/>
      <c r="H87" s="17"/>
      <c r="I87" s="17"/>
      <c r="J87" s="17"/>
      <c r="K87" s="17"/>
      <c r="L87" s="17"/>
      <c r="M87" s="2">
        <f t="shared" si="11"/>
        <v>0</v>
      </c>
      <c r="N87" s="3">
        <f t="shared" si="12"/>
        <v>0</v>
      </c>
      <c r="O87" s="6">
        <f t="shared" si="13"/>
        <v>0</v>
      </c>
      <c r="P87" s="70"/>
      <c r="Q87">
        <f t="shared" si="14"/>
      </c>
    </row>
    <row r="88" spans="1:17" ht="12.75">
      <c r="A88" s="1">
        <f>IF($D88="","",VLOOKUP($D88,Accueil!$A$1:$Y$125,5,FALSE))</f>
      </c>
      <c r="B88" s="15">
        <f>IF($D88="","",VLOOKUP($D88,Régional!$A$1:$Y$72,7,FALSE))</f>
      </c>
      <c r="C88" s="15">
        <f t="shared" si="10"/>
      </c>
      <c r="D88" s="104">
        <f>IF(Accueil!I108="X",Accueil!A108,"")</f>
      </c>
      <c r="E88" s="1">
        <f>IF($D88="","",VLOOKUP($D88,Régional!$A$1:$Y$72,16,FALSE))</f>
      </c>
      <c r="F88" s="1">
        <f>IF($D88="","",VLOOKUP($D88,Régional!$A$1:$Y$72,13,FALSE))</f>
      </c>
      <c r="G88" s="17"/>
      <c r="H88" s="17"/>
      <c r="I88" s="17"/>
      <c r="J88" s="17"/>
      <c r="K88" s="17"/>
      <c r="L88" s="17"/>
      <c r="M88" s="2">
        <f t="shared" si="11"/>
        <v>0</v>
      </c>
      <c r="N88" s="3">
        <f t="shared" si="12"/>
        <v>0</v>
      </c>
      <c r="O88" s="6">
        <f t="shared" si="13"/>
        <v>0</v>
      </c>
      <c r="P88" s="70"/>
      <c r="Q88">
        <f t="shared" si="14"/>
      </c>
    </row>
    <row r="89" spans="1:17" ht="12.75">
      <c r="A89" s="1">
        <f>IF($D89="","",VLOOKUP($D89,Accueil!$A$1:$Y$125,5,FALSE))</f>
      </c>
      <c r="B89" s="15">
        <f>IF($D89="","",VLOOKUP($D89,Régional!$A$1:$Y$72,7,FALSE))</f>
      </c>
      <c r="C89" s="15">
        <f t="shared" si="10"/>
      </c>
      <c r="D89" s="104">
        <f>IF(Accueil!I109="X",Accueil!A109,"")</f>
      </c>
      <c r="E89" s="1">
        <f>IF($D89="","",VLOOKUP($D89,Régional!$A$1:$Y$72,16,FALSE))</f>
      </c>
      <c r="F89" s="1">
        <f>IF($D89="","",VLOOKUP($D89,Régional!$A$1:$Y$72,13,FALSE))</f>
      </c>
      <c r="G89" s="17"/>
      <c r="H89" s="17"/>
      <c r="I89" s="17"/>
      <c r="J89" s="17"/>
      <c r="K89" s="17"/>
      <c r="L89" s="17"/>
      <c r="M89" s="2">
        <f t="shared" si="11"/>
        <v>0</v>
      </c>
      <c r="N89" s="3">
        <f t="shared" si="12"/>
        <v>0</v>
      </c>
      <c r="O89" s="6">
        <f t="shared" si="13"/>
        <v>0</v>
      </c>
      <c r="P89" s="70"/>
      <c r="Q89">
        <f t="shared" si="14"/>
      </c>
    </row>
    <row r="90" spans="1:17" ht="12.75">
      <c r="A90" s="1">
        <f>IF($D90="","",VLOOKUP($D90,Accueil!$A$1:$Y$125,5,FALSE))</f>
      </c>
      <c r="B90" s="15">
        <f>IF($D90="","",VLOOKUP($D90,Régional!$A$1:$Y$72,7,FALSE))</f>
      </c>
      <c r="C90" s="15">
        <f t="shared" si="10"/>
      </c>
      <c r="D90" s="104">
        <f>IF(Accueil!I110="X",Accueil!A110,"")</f>
      </c>
      <c r="E90" s="1">
        <f>IF($D90="","",VLOOKUP($D90,Régional!$A$1:$Y$72,16,FALSE))</f>
      </c>
      <c r="F90" s="1">
        <f>IF($D90="","",VLOOKUP($D90,Régional!$A$1:$Y$72,13,FALSE))</f>
      </c>
      <c r="G90" s="17"/>
      <c r="H90" s="17"/>
      <c r="I90" s="17"/>
      <c r="J90" s="17"/>
      <c r="K90" s="17"/>
      <c r="L90" s="17"/>
      <c r="M90" s="2">
        <f t="shared" si="11"/>
        <v>0</v>
      </c>
      <c r="N90" s="3">
        <f t="shared" si="12"/>
        <v>0</v>
      </c>
      <c r="O90" s="6">
        <f t="shared" si="13"/>
        <v>0</v>
      </c>
      <c r="P90" s="70"/>
      <c r="Q90">
        <f t="shared" si="14"/>
      </c>
    </row>
    <row r="91" spans="1:17" ht="12.75">
      <c r="A91" s="1">
        <f>IF($D91="","",VLOOKUP($D91,Accueil!$A$1:$Y$125,5,FALSE))</f>
      </c>
      <c r="B91" s="15">
        <f>IF($D91="","",VLOOKUP($D91,Régional!$A$1:$Y$72,7,FALSE))</f>
      </c>
      <c r="C91" s="15">
        <f t="shared" si="10"/>
      </c>
      <c r="D91" s="104">
        <f>IF(Accueil!I111="X",Accueil!A111,"")</f>
      </c>
      <c r="E91" s="1">
        <f>IF($D91="","",VLOOKUP($D91,Régional!$A$1:$Y$72,16,FALSE))</f>
      </c>
      <c r="F91" s="1">
        <f>IF($D91="","",VLOOKUP($D91,Régional!$A$1:$Y$72,13,FALSE))</f>
      </c>
      <c r="G91" s="17"/>
      <c r="H91" s="17"/>
      <c r="I91" s="17"/>
      <c r="J91" s="17"/>
      <c r="K91" s="17"/>
      <c r="L91" s="17"/>
      <c r="M91" s="2">
        <f t="shared" si="11"/>
        <v>0</v>
      </c>
      <c r="N91" s="3">
        <f t="shared" si="12"/>
        <v>0</v>
      </c>
      <c r="O91" s="6">
        <f t="shared" si="13"/>
        <v>0</v>
      </c>
      <c r="P91" s="70"/>
      <c r="Q91">
        <f t="shared" si="14"/>
      </c>
    </row>
    <row r="92" spans="1:17" ht="12.75">
      <c r="A92" s="1">
        <f>IF($D92="","",VLOOKUP($D92,Accueil!$A$1:$Y$125,5,FALSE))</f>
      </c>
      <c r="B92" s="15">
        <f>IF($D92="","",VLOOKUP($D92,Régional!$A$1:$Y$72,7,FALSE))</f>
      </c>
      <c r="C92" s="15">
        <f t="shared" si="10"/>
      </c>
      <c r="D92" s="104">
        <f>IF(Accueil!I112="X",Accueil!A112,"")</f>
      </c>
      <c r="E92" s="1">
        <f>IF($D92="","",VLOOKUP($D92,Régional!$A$1:$Y$72,16,FALSE))</f>
      </c>
      <c r="F92" s="1">
        <f>IF($D92="","",VLOOKUP($D92,Régional!$A$1:$Y$72,13,FALSE))</f>
      </c>
      <c r="G92" s="17"/>
      <c r="H92" s="17"/>
      <c r="I92" s="17"/>
      <c r="J92" s="17"/>
      <c r="K92" s="17"/>
      <c r="L92" s="17"/>
      <c r="M92" s="2">
        <f t="shared" si="11"/>
        <v>0</v>
      </c>
      <c r="N92" s="3">
        <f t="shared" si="12"/>
        <v>0</v>
      </c>
      <c r="O92" s="6">
        <f t="shared" si="13"/>
        <v>0</v>
      </c>
      <c r="P92" s="70"/>
      <c r="Q92">
        <f t="shared" si="14"/>
      </c>
    </row>
    <row r="93" spans="1:17" ht="12.75">
      <c r="A93" s="1">
        <f>IF($D93="","",VLOOKUP($D93,Accueil!$A$1:$Y$125,5,FALSE))</f>
      </c>
      <c r="B93" s="15">
        <f>IF($D93="","",VLOOKUP($D93,Régional!$A$1:$Y$72,7,FALSE))</f>
      </c>
      <c r="C93" s="15">
        <f t="shared" si="10"/>
      </c>
      <c r="D93" s="104">
        <f>IF(Accueil!I113="X",Accueil!A113,"")</f>
      </c>
      <c r="E93" s="1">
        <f>IF($D93="","",VLOOKUP($D93,Régional!$A$1:$Y$72,16,FALSE))</f>
      </c>
      <c r="F93" s="1">
        <f>IF($D93="","",VLOOKUP($D93,Régional!$A$1:$Y$72,13,FALSE))</f>
      </c>
      <c r="G93" s="17"/>
      <c r="H93" s="17"/>
      <c r="I93" s="17"/>
      <c r="J93" s="17"/>
      <c r="K93" s="17"/>
      <c r="L93" s="17"/>
      <c r="M93" s="2">
        <f t="shared" si="11"/>
        <v>0</v>
      </c>
      <c r="N93" s="3">
        <f t="shared" si="12"/>
        <v>0</v>
      </c>
      <c r="O93" s="6">
        <f t="shared" si="13"/>
        <v>0</v>
      </c>
      <c r="P93" s="70"/>
      <c r="Q93">
        <f t="shared" si="14"/>
      </c>
    </row>
    <row r="94" spans="1:17" ht="12.75">
      <c r="A94" s="1">
        <f>IF($D94="","",VLOOKUP($D94,Accueil!$A$1:$Y$125,5,FALSE))</f>
      </c>
      <c r="B94" s="15">
        <f>IF($D94="","",VLOOKUP($D94,Régional!$A$1:$Y$72,7,FALSE))</f>
      </c>
      <c r="C94" s="15">
        <f t="shared" si="10"/>
      </c>
      <c r="D94" s="104">
        <f>IF(Accueil!I114="X",Accueil!A114,"")</f>
      </c>
      <c r="E94" s="1">
        <f>IF($D94="","",VLOOKUP($D94,Régional!$A$1:$Y$72,16,FALSE))</f>
      </c>
      <c r="F94" s="1">
        <f>IF($D94="","",VLOOKUP($D94,Régional!$A$1:$Y$72,13,FALSE))</f>
      </c>
      <c r="G94" s="17"/>
      <c r="H94" s="17"/>
      <c r="I94" s="17"/>
      <c r="J94" s="17"/>
      <c r="K94" s="17"/>
      <c r="L94" s="17"/>
      <c r="M94" s="2">
        <f t="shared" si="11"/>
        <v>0</v>
      </c>
      <c r="N94" s="3">
        <f t="shared" si="12"/>
        <v>0</v>
      </c>
      <c r="O94" s="6">
        <f t="shared" si="13"/>
        <v>0</v>
      </c>
      <c r="P94" s="70"/>
      <c r="Q94">
        <f t="shared" si="14"/>
      </c>
    </row>
    <row r="95" spans="1:17" ht="12.75">
      <c r="A95" s="1">
        <f>IF($D95="","",VLOOKUP($D95,Accueil!$A$1:$Y$125,5,FALSE))</f>
      </c>
      <c r="B95" s="15">
        <f>IF($D95="","",VLOOKUP($D95,Régional!$A$1:$Y$72,7,FALSE))</f>
      </c>
      <c r="C95" s="15">
        <f t="shared" si="10"/>
      </c>
      <c r="D95" s="104">
        <f>IF(Accueil!I115="X",Accueil!A115,"")</f>
      </c>
      <c r="E95" s="1">
        <f>IF($D95="","",VLOOKUP($D95,Régional!$A$1:$Y$72,16,FALSE))</f>
      </c>
      <c r="F95" s="1">
        <f>IF($D95="","",VLOOKUP($D95,Régional!$A$1:$Y$72,13,FALSE))</f>
      </c>
      <c r="G95" s="17"/>
      <c r="H95" s="17"/>
      <c r="I95" s="17"/>
      <c r="J95" s="17"/>
      <c r="K95" s="17"/>
      <c r="L95" s="17"/>
      <c r="M95" s="2">
        <f t="shared" si="11"/>
        <v>0</v>
      </c>
      <c r="N95" s="3">
        <f t="shared" si="12"/>
        <v>0</v>
      </c>
      <c r="O95" s="6">
        <f t="shared" si="13"/>
        <v>0</v>
      </c>
      <c r="P95" s="70"/>
      <c r="Q95">
        <f t="shared" si="14"/>
      </c>
    </row>
    <row r="96" spans="1:17" ht="12.75">
      <c r="A96" s="1">
        <f>IF($D96="","",VLOOKUP($D96,Accueil!$A$1:$Y$125,5,FALSE))</f>
      </c>
      <c r="B96" s="15">
        <f>IF($D96="","",VLOOKUP($D96,Régional!$A$1:$Y$72,7,FALSE))</f>
      </c>
      <c r="C96" s="15">
        <f t="shared" si="10"/>
      </c>
      <c r="D96" s="104">
        <f>IF(Accueil!I116="X",Accueil!A116,"")</f>
      </c>
      <c r="E96" s="1">
        <f>IF($D96="","",VLOOKUP($D96,Régional!$A$1:$Y$72,16,FALSE))</f>
      </c>
      <c r="F96" s="1">
        <f>IF($D96="","",VLOOKUP($D96,Régional!$A$1:$Y$72,13,FALSE))</f>
      </c>
      <c r="G96" s="17"/>
      <c r="H96" s="17"/>
      <c r="I96" s="17"/>
      <c r="J96" s="17"/>
      <c r="K96" s="17"/>
      <c r="L96" s="17"/>
      <c r="M96" s="2">
        <f t="shared" si="11"/>
        <v>0</v>
      </c>
      <c r="N96" s="3">
        <f t="shared" si="12"/>
        <v>0</v>
      </c>
      <c r="O96" s="6">
        <f t="shared" si="13"/>
        <v>0</v>
      </c>
      <c r="P96" s="70"/>
      <c r="Q96">
        <f t="shared" si="14"/>
      </c>
    </row>
    <row r="97" spans="1:17" ht="12.75">
      <c r="A97" s="1">
        <f>IF($D97="","",VLOOKUP($D97,Accueil!$A$1:$Y$125,5,FALSE))</f>
      </c>
      <c r="B97" s="15">
        <f>IF($D97="","",VLOOKUP($D97,Régional!$A$1:$Y$72,7,FALSE))</f>
      </c>
      <c r="C97" s="15">
        <f t="shared" si="10"/>
      </c>
      <c r="D97" s="104">
        <f>IF(Accueil!I117="X",Accueil!A117,"")</f>
      </c>
      <c r="E97" s="1">
        <f>IF($D97="","",VLOOKUP($D97,Régional!$A$1:$Y$72,16,FALSE))</f>
      </c>
      <c r="F97" s="1">
        <f>IF($D97="","",VLOOKUP($D97,Régional!$A$1:$Y$72,13,FALSE))</f>
      </c>
      <c r="G97" s="17"/>
      <c r="H97" s="17"/>
      <c r="I97" s="17"/>
      <c r="J97" s="17"/>
      <c r="K97" s="17"/>
      <c r="L97" s="17"/>
      <c r="M97" s="2">
        <f t="shared" si="11"/>
        <v>0</v>
      </c>
      <c r="N97" s="3">
        <f t="shared" si="12"/>
        <v>0</v>
      </c>
      <c r="O97" s="6">
        <f t="shared" si="13"/>
        <v>0</v>
      </c>
      <c r="P97" s="70"/>
      <c r="Q97">
        <f t="shared" si="14"/>
      </c>
    </row>
    <row r="98" spans="1:17" ht="12.75">
      <c r="A98" s="1">
        <f>IF($D98="","",VLOOKUP($D98,Accueil!$A$1:$Y$125,5,FALSE))</f>
      </c>
      <c r="B98" s="15">
        <f>IF($D98="","",VLOOKUP($D98,Régional!$A$1:$Y$72,7,FALSE))</f>
      </c>
      <c r="C98" s="15">
        <f t="shared" si="10"/>
      </c>
      <c r="D98" s="104">
        <f>IF(Accueil!I118="X",Accueil!A118,"")</f>
      </c>
      <c r="E98" s="1">
        <f>IF($D98="","",VLOOKUP($D98,Régional!$A$1:$Y$72,16,FALSE))</f>
      </c>
      <c r="F98" s="1">
        <f>IF($D98="","",VLOOKUP($D98,Régional!$A$1:$Y$72,13,FALSE))</f>
      </c>
      <c r="G98" s="17"/>
      <c r="H98" s="17"/>
      <c r="I98" s="17"/>
      <c r="J98" s="17"/>
      <c r="K98" s="17"/>
      <c r="L98" s="17"/>
      <c r="M98" s="2">
        <f t="shared" si="11"/>
        <v>0</v>
      </c>
      <c r="N98" s="3">
        <f t="shared" si="12"/>
        <v>0</v>
      </c>
      <c r="O98" s="6">
        <f t="shared" si="13"/>
        <v>0</v>
      </c>
      <c r="P98" s="70"/>
      <c r="Q98">
        <f t="shared" si="14"/>
      </c>
    </row>
    <row r="99" spans="1:17" ht="12.75">
      <c r="A99" s="1">
        <f>IF($D99="","",VLOOKUP($D99,Accueil!$A$1:$Y$125,5,FALSE))</f>
      </c>
      <c r="B99" s="15">
        <f>IF($D99="","",VLOOKUP($D99,Régional!$A$1:$Y$72,7,FALSE))</f>
      </c>
      <c r="C99" s="15">
        <f t="shared" si="10"/>
      </c>
      <c r="D99" s="104">
        <f>IF(Accueil!I119="X",Accueil!A119,"")</f>
      </c>
      <c r="E99" s="1">
        <f>IF($D99="","",VLOOKUP($D99,Régional!$A$1:$Y$72,16,FALSE))</f>
      </c>
      <c r="F99" s="1">
        <f>IF($D99="","",VLOOKUP($D99,Régional!$A$1:$Y$72,13,FALSE))</f>
      </c>
      <c r="G99" s="17"/>
      <c r="H99" s="17"/>
      <c r="I99" s="17"/>
      <c r="J99" s="17"/>
      <c r="K99" s="17"/>
      <c r="L99" s="17"/>
      <c r="M99" s="2">
        <f t="shared" si="11"/>
        <v>0</v>
      </c>
      <c r="N99" s="3">
        <f t="shared" si="12"/>
        <v>0</v>
      </c>
      <c r="O99" s="6">
        <f t="shared" si="13"/>
        <v>0</v>
      </c>
      <c r="P99" s="70"/>
      <c r="Q99">
        <f t="shared" si="14"/>
      </c>
    </row>
    <row r="100" spans="1:17" ht="12.75">
      <c r="A100" s="1">
        <f>IF($D100="","",VLOOKUP($D100,Accueil!$A$1:$Y$125,5,FALSE))</f>
      </c>
      <c r="B100" s="15">
        <f>IF($D100="","",VLOOKUP($D100,Régional!$A$1:$Y$72,7,FALSE))</f>
      </c>
      <c r="C100" s="15">
        <f t="shared" si="10"/>
      </c>
      <c r="D100" s="104">
        <f>IF(Accueil!I120="X",Accueil!A120,"")</f>
      </c>
      <c r="E100" s="1">
        <f>IF($D100="","",VLOOKUP($D100,Régional!$A$1:$Y$72,16,FALSE))</f>
      </c>
      <c r="F100" s="1">
        <f>IF($D100="","",VLOOKUP($D100,Régional!$A$1:$Y$72,13,FALSE))</f>
      </c>
      <c r="G100" s="17"/>
      <c r="H100" s="17"/>
      <c r="I100" s="17"/>
      <c r="J100" s="17"/>
      <c r="K100" s="17"/>
      <c r="L100" s="17"/>
      <c r="M100" s="2">
        <f t="shared" si="11"/>
        <v>0</v>
      </c>
      <c r="N100" s="3">
        <f t="shared" si="12"/>
        <v>0</v>
      </c>
      <c r="O100" s="6">
        <f t="shared" si="13"/>
        <v>0</v>
      </c>
      <c r="P100" s="70"/>
      <c r="Q100">
        <f t="shared" si="14"/>
      </c>
    </row>
    <row r="101" spans="1:17" ht="12.75">
      <c r="A101" s="1">
        <f>IF($D101="","",VLOOKUP($D101,Accueil!$A$1:$Y$125,5,FALSE))</f>
      </c>
      <c r="B101" s="15">
        <f>IF($D101="","",VLOOKUP($D101,Régional!$A$1:$Y$72,7,FALSE))</f>
      </c>
      <c r="C101" s="15">
        <f>CONCATENATE(A101,B101)</f>
      </c>
      <c r="D101" s="104">
        <f>IF(Accueil!I121="X",Accueil!A121,"")</f>
      </c>
      <c r="E101" s="1">
        <f>IF($D101="","",VLOOKUP($D101,Régional!$A$1:$Y$72,16,FALSE))</f>
      </c>
      <c r="F101" s="1">
        <f>IF($D101="","",VLOOKUP($D101,Régional!$A$1:$Y$72,13,FALSE))</f>
      </c>
      <c r="G101" s="17"/>
      <c r="H101" s="17"/>
      <c r="I101" s="17"/>
      <c r="J101" s="17"/>
      <c r="K101" s="17"/>
      <c r="L101" s="17"/>
      <c r="M101" s="2">
        <f>COUNTA(G101:L101)</f>
        <v>0</v>
      </c>
      <c r="N101" s="3">
        <f t="shared" si="12"/>
        <v>0</v>
      </c>
      <c r="O101" s="6">
        <f>IF(M101=0,0,N101/M101)</f>
        <v>0</v>
      </c>
      <c r="P101" s="70"/>
      <c r="Q101">
        <f t="shared" si="14"/>
      </c>
    </row>
    <row r="102" spans="1:17" ht="12.75">
      <c r="A102" s="1">
        <f>IF($D102="","",VLOOKUP($D102,Accueil!$A$1:$Y$125,5,FALSE))</f>
      </c>
      <c r="B102" s="15">
        <f>IF($D102="","",VLOOKUP($D102,Régional!$A$1:$Y$72,7,FALSE))</f>
      </c>
      <c r="C102" s="15">
        <f>CONCATENATE(A102,B102)</f>
      </c>
      <c r="D102" s="104">
        <f>IF(Accueil!I122="X",Accueil!A122,"")</f>
      </c>
      <c r="E102" s="1">
        <f>IF($D102="","",VLOOKUP($D102,Régional!$A$1:$Y$72,16,FALSE))</f>
      </c>
      <c r="F102" s="1">
        <f>IF($D102="","",VLOOKUP($D102,Régional!$A$1:$Y$72,13,FALSE))</f>
      </c>
      <c r="G102" s="17"/>
      <c r="H102" s="17"/>
      <c r="I102" s="17"/>
      <c r="J102" s="17"/>
      <c r="K102" s="17"/>
      <c r="L102" s="17"/>
      <c r="M102" s="2">
        <f>COUNTA(G102:L102)</f>
        <v>0</v>
      </c>
      <c r="N102" s="3">
        <f t="shared" si="12"/>
        <v>0</v>
      </c>
      <c r="O102" s="6">
        <f>IF(M102=0,0,N102/M102)</f>
        <v>0</v>
      </c>
      <c r="P102" s="70"/>
      <c r="Q102">
        <f t="shared" si="14"/>
      </c>
    </row>
    <row r="103" spans="1:17" ht="12.75">
      <c r="A103" s="1">
        <f>IF($D103="","",VLOOKUP($D103,Accueil!$A$1:$Y$125,5,FALSE))</f>
      </c>
      <c r="B103" s="15">
        <f>IF($D103="","",VLOOKUP($D103,Régional!$A$1:$Y$72,7,FALSE))</f>
      </c>
      <c r="C103" s="15">
        <f>CONCATENATE(A103,B103)</f>
      </c>
      <c r="D103" s="104">
        <f>IF(Accueil!I123="X",Accueil!A123,"")</f>
      </c>
      <c r="E103" s="1">
        <f>IF($D103="","",VLOOKUP($D103,Régional!$A$1:$Y$72,16,FALSE))</f>
      </c>
      <c r="F103" s="1">
        <f>IF($D103="","",VLOOKUP($D103,Régional!$A$1:$Y$72,13,FALSE))</f>
      </c>
      <c r="G103" s="17"/>
      <c r="H103" s="17"/>
      <c r="I103" s="17"/>
      <c r="J103" s="17"/>
      <c r="K103" s="17"/>
      <c r="L103" s="17"/>
      <c r="M103" s="2">
        <f>COUNTA(G103:L103)</f>
        <v>0</v>
      </c>
      <c r="N103" s="3">
        <f t="shared" si="12"/>
        <v>0</v>
      </c>
      <c r="O103" s="6">
        <f>IF(M103=0,0,N103/M103)</f>
        <v>0</v>
      </c>
      <c r="P103" s="70"/>
      <c r="Q103">
        <f t="shared" si="14"/>
      </c>
    </row>
    <row r="104" spans="1:17" ht="12.75">
      <c r="A104" s="1">
        <f>IF($D104="","",VLOOKUP($D104,Accueil!$A$1:$Y$125,5,FALSE))</f>
      </c>
      <c r="B104" s="15">
        <f>IF($D104="","",VLOOKUP($D104,Régional!$A$1:$Y$72,7,FALSE))</f>
      </c>
      <c r="C104" s="15">
        <f>CONCATENATE(A104,B104)</f>
      </c>
      <c r="D104" s="104">
        <f>IF(Accueil!I124="X",Accueil!A124,"")</f>
      </c>
      <c r="E104" s="1">
        <f>IF($D104="","",VLOOKUP($D104,Régional!$A$1:$Y$72,16,FALSE))</f>
      </c>
      <c r="F104" s="1">
        <f>IF($D104="","",VLOOKUP($D104,Régional!$A$1:$Y$72,13,FALSE))</f>
      </c>
      <c r="G104" s="17"/>
      <c r="H104" s="17"/>
      <c r="I104" s="17"/>
      <c r="J104" s="17"/>
      <c r="K104" s="17"/>
      <c r="L104" s="17"/>
      <c r="M104" s="2">
        <f>COUNTA(G104:L104)</f>
        <v>0</v>
      </c>
      <c r="N104" s="3">
        <f t="shared" si="12"/>
        <v>0</v>
      </c>
      <c r="O104" s="6">
        <f>IF(M104=0,0,N104/M104)</f>
        <v>0</v>
      </c>
      <c r="P104" s="70"/>
      <c r="Q104">
        <f t="shared" si="14"/>
      </c>
    </row>
  </sheetData>
  <sheetProtection sheet="1" objects="1" scenarios="1"/>
  <mergeCells count="2">
    <mergeCell ref="A1:O1"/>
    <mergeCell ref="A2:O2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7">
    <pageSetUpPr fitToPage="1"/>
  </sheetPr>
  <dimension ref="A1:Q104"/>
  <sheetViews>
    <sheetView zoomScale="70" zoomScaleNormal="70" zoomScalePageLayoutView="0" workbookViewId="0" topLeftCell="A1">
      <selection activeCell="V53" sqref="V53"/>
    </sheetView>
  </sheetViews>
  <sheetFormatPr defaultColWidth="11.421875" defaultRowHeight="12.75"/>
  <cols>
    <col min="1" max="1" width="9.00390625" style="0" bestFit="1" customWidth="1"/>
    <col min="2" max="2" width="5.421875" style="0" bestFit="1" customWidth="1"/>
    <col min="3" max="3" width="5.421875" style="0" customWidth="1"/>
    <col min="4" max="4" width="10.00390625" style="0" bestFit="1" customWidth="1"/>
    <col min="5" max="5" width="32.57421875" style="0" customWidth="1"/>
    <col min="6" max="6" width="26.8515625" style="0" bestFit="1" customWidth="1"/>
    <col min="7" max="12" width="7.00390625" style="0" customWidth="1"/>
    <col min="13" max="13" width="8.28125" style="0" customWidth="1"/>
    <col min="14" max="14" width="9.140625" style="0" customWidth="1"/>
    <col min="15" max="16" width="8.7109375" style="0" customWidth="1"/>
    <col min="17" max="17" width="0" style="0" hidden="1" customWidth="1"/>
  </cols>
  <sheetData>
    <row r="1" spans="1:16" ht="33.75">
      <c r="A1" s="171" t="s">
        <v>123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4"/>
    </row>
    <row r="2" spans="1:16" ht="33.75">
      <c r="A2" s="171" t="str">
        <f>CONCATENATE(Accueil!C7," - ",Accueil!B7)</f>
        <v>BAYEUX - Le 14 janvier 2018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4"/>
    </row>
    <row r="3" spans="4:16" ht="25.5" customHeight="1">
      <c r="D3" s="4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>
      <c r="A4" s="53" t="s">
        <v>47</v>
      </c>
      <c r="B4" s="53" t="s">
        <v>48</v>
      </c>
      <c r="C4" s="52"/>
      <c r="D4" s="51" t="s">
        <v>11</v>
      </c>
      <c r="E4" s="51" t="s">
        <v>0</v>
      </c>
      <c r="F4" s="51" t="s">
        <v>56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2" t="s">
        <v>75</v>
      </c>
    </row>
    <row r="5" spans="1:17" ht="12.75">
      <c r="A5" s="1" t="str">
        <f>IF($D5="","",VLOOKUP($D5,Accueil!$A$1:$Y$125,5,FALSE))</f>
        <v>JU</v>
      </c>
      <c r="B5" s="15" t="str">
        <f>IF($D5="","",VLOOKUP($D5,Régional!$A$1:$Y$72,7,FALSE))</f>
        <v>H</v>
      </c>
      <c r="C5" s="15" t="str">
        <f aca="true" t="shared" si="0" ref="C5:C36">CONCATENATE(A5,B5)</f>
        <v>JUH</v>
      </c>
      <c r="D5" s="104" t="str">
        <f>IF(Accueil!J63="X",Accueil!A63,"")</f>
        <v>18 113439</v>
      </c>
      <c r="E5" s="1" t="str">
        <f>IF($D5="","",VLOOKUP($D5,Régional!$A$1:$Y$72,16,FALSE))</f>
        <v>ECOLE DE BOWLING D'ARGENTAN</v>
      </c>
      <c r="F5" s="1" t="str">
        <f>IF($D5="","",VLOOKUP($D5,Régional!$A$1:$Y$72,13,FALSE))</f>
        <v>AMARE Tanguy</v>
      </c>
      <c r="G5" s="17">
        <v>101</v>
      </c>
      <c r="H5" s="17">
        <v>121</v>
      </c>
      <c r="I5" s="17">
        <v>170</v>
      </c>
      <c r="J5" s="17">
        <v>97</v>
      </c>
      <c r="K5" s="17">
        <v>131</v>
      </c>
      <c r="L5" s="17">
        <v>102</v>
      </c>
      <c r="M5" s="2">
        <f aca="true" t="shared" si="1" ref="M5:M36">COUNTA(G5:L5)</f>
        <v>6</v>
      </c>
      <c r="N5" s="3">
        <f aca="true" t="shared" si="2" ref="N5:N36">SUM(G5:L5)</f>
        <v>722</v>
      </c>
      <c r="O5" s="6">
        <f aca="true" t="shared" si="3" ref="O5:O36">IF(M5=0,0,N5/M5)</f>
        <v>120.33333333333333</v>
      </c>
      <c r="P5" s="70">
        <v>26</v>
      </c>
      <c r="Q5" t="str">
        <f aca="true" t="shared" si="4" ref="Q5:Q36">IF(D5="","","X")</f>
        <v>X</v>
      </c>
    </row>
    <row r="6" spans="1:17" ht="12.75" customHeight="1">
      <c r="A6" s="1" t="str">
        <f>IF($D6="","",VLOOKUP($D6,Accueil!$A$1:$Y$125,5,FALSE))</f>
        <v>JU</v>
      </c>
      <c r="B6" s="15" t="str">
        <f>IF($D6="","",VLOOKUP($D6,Régional!$A$1:$Y$72,7,FALSE))</f>
        <v>H</v>
      </c>
      <c r="C6" s="15" t="str">
        <f t="shared" si="0"/>
        <v>JUH</v>
      </c>
      <c r="D6" s="104" t="str">
        <f>IF(Accueil!J68="X",Accueil!A68,"")</f>
        <v>18 113922</v>
      </c>
      <c r="E6" s="1" t="str">
        <f>IF($D6="","",VLOOKUP($D6,Régional!$A$1:$Y$72,16,FALSE))</f>
        <v>ECOLE DE BOWLING DE CHERBOURG</v>
      </c>
      <c r="F6" s="1" t="str">
        <f>IF($D6="","",VLOOKUP($D6,Régional!$A$1:$Y$72,13,FALSE))</f>
        <v>AMINI Tamim</v>
      </c>
      <c r="G6" s="17">
        <v>97</v>
      </c>
      <c r="H6" s="17">
        <v>97</v>
      </c>
      <c r="I6" s="17">
        <v>153</v>
      </c>
      <c r="J6" s="17">
        <v>132</v>
      </c>
      <c r="K6" s="17">
        <v>123</v>
      </c>
      <c r="L6" s="17">
        <v>96</v>
      </c>
      <c r="M6" s="2">
        <f t="shared" si="1"/>
        <v>6</v>
      </c>
      <c r="N6" s="3">
        <f t="shared" si="2"/>
        <v>698</v>
      </c>
      <c r="O6" s="6">
        <f t="shared" si="3"/>
        <v>116.33333333333333</v>
      </c>
      <c r="P6" s="70">
        <v>24</v>
      </c>
      <c r="Q6" t="str">
        <f t="shared" si="4"/>
        <v>X</v>
      </c>
    </row>
    <row r="7" spans="1:17" ht="12.75">
      <c r="A7" s="1" t="str">
        <f>IF($D7="","",VLOOKUP($D7,Accueil!$A$1:$Y$125,5,FALSE))</f>
        <v>JU</v>
      </c>
      <c r="B7" s="15" t="str">
        <f>IF($D7="","",VLOOKUP($D7,Régional!$A$1:$Y$72,7,FALSE))</f>
        <v>H</v>
      </c>
      <c r="C7" s="15" t="str">
        <f t="shared" si="0"/>
        <v>JUH</v>
      </c>
      <c r="D7" s="104" t="str">
        <f>IF(Accueil!J31="X",Accueil!A31,"")</f>
        <v>17 112917</v>
      </c>
      <c r="E7" s="1" t="str">
        <f>IF($D7="","",VLOOKUP($D7,Régional!$A$1:$Y$72,16,FALSE))</f>
        <v>FLERS BOWLING IMPACT</v>
      </c>
      <c r="F7" s="1" t="str">
        <f>IF($D7="","",VLOOKUP($D7,Régional!$A$1:$Y$72,13,FALSE))</f>
        <v>BAKER Harry</v>
      </c>
      <c r="G7" s="17">
        <v>177</v>
      </c>
      <c r="H7" s="17">
        <v>152</v>
      </c>
      <c r="I7" s="17">
        <v>190</v>
      </c>
      <c r="J7" s="17">
        <v>177</v>
      </c>
      <c r="K7" s="17">
        <v>158</v>
      </c>
      <c r="L7" s="17">
        <v>156</v>
      </c>
      <c r="M7" s="2">
        <f t="shared" si="1"/>
        <v>6</v>
      </c>
      <c r="N7" s="3">
        <f t="shared" si="2"/>
        <v>1010</v>
      </c>
      <c r="O7" s="6">
        <f t="shared" si="3"/>
        <v>168.33333333333334</v>
      </c>
      <c r="P7" s="70">
        <v>38</v>
      </c>
      <c r="Q7" t="str">
        <f t="shared" si="4"/>
        <v>X</v>
      </c>
    </row>
    <row r="8" spans="1:17" ht="12.75">
      <c r="A8" s="1" t="str">
        <f>IF($D8="","",VLOOKUP($D8,Accueil!$A$1:$Y$125,5,FALSE))</f>
        <v>JU</v>
      </c>
      <c r="B8" s="15" t="str">
        <f>IF($D8="","",VLOOKUP($D8,Régional!$A$1:$Y$72,7,FALSE))</f>
        <v>H</v>
      </c>
      <c r="C8" s="15" t="str">
        <f t="shared" si="0"/>
        <v>JUH</v>
      </c>
      <c r="D8" s="104" t="str">
        <f>IF(Accueil!J27="X",Accueil!A27,"")</f>
        <v>10 99570</v>
      </c>
      <c r="E8" s="1" t="str">
        <f>IF($D8="","",VLOOKUP($D8,Régional!$A$1:$Y$72,16,FALSE))</f>
        <v>FLERS BOWLING IMPACT</v>
      </c>
      <c r="F8" s="1" t="str">
        <f>IF($D8="","",VLOOKUP($D8,Régional!$A$1:$Y$72,13,FALSE))</f>
        <v>BOURDON Enzo</v>
      </c>
      <c r="G8" s="17">
        <v>182</v>
      </c>
      <c r="H8" s="17">
        <v>204</v>
      </c>
      <c r="I8" s="17">
        <v>184</v>
      </c>
      <c r="J8" s="17">
        <v>193</v>
      </c>
      <c r="K8" s="17">
        <v>173</v>
      </c>
      <c r="L8" s="17">
        <v>232</v>
      </c>
      <c r="M8" s="2">
        <f t="shared" si="1"/>
        <v>6</v>
      </c>
      <c r="N8" s="3">
        <f t="shared" si="2"/>
        <v>1168</v>
      </c>
      <c r="O8" s="6">
        <f t="shared" si="3"/>
        <v>194.66666666666666</v>
      </c>
      <c r="P8" s="70">
        <v>80</v>
      </c>
      <c r="Q8" t="str">
        <f t="shared" si="4"/>
        <v>X</v>
      </c>
    </row>
    <row r="9" spans="1:17" ht="12.75">
      <c r="A9" s="1" t="str">
        <f>IF($D9="","",VLOOKUP($D9,Accueil!$A$1:$Y$125,5,FALSE))</f>
        <v>CA</v>
      </c>
      <c r="B9" s="15" t="str">
        <f>IF($D9="","",VLOOKUP($D9,Régional!$A$1:$Y$72,7,FALSE))</f>
        <v>F</v>
      </c>
      <c r="C9" s="15" t="str">
        <f t="shared" si="0"/>
        <v>CAF</v>
      </c>
      <c r="D9" s="104" t="str">
        <f>IF(Accueil!J72="X",Accueil!A72,"")</f>
        <v>18 114511</v>
      </c>
      <c r="E9" s="1" t="str">
        <f>IF($D9="","",VLOOKUP($D9,Régional!$A$1:$Y$72,16,FALSE))</f>
        <v>FLERS BOWLING IMPACT</v>
      </c>
      <c r="F9" s="1" t="str">
        <f>IF($D9="","",VLOOKUP($D9,Régional!$A$1:$Y$72,13,FALSE))</f>
        <v>BRISARD Enora</v>
      </c>
      <c r="G9" s="17">
        <v>159</v>
      </c>
      <c r="H9" s="17">
        <v>81</v>
      </c>
      <c r="I9" s="17">
        <v>108</v>
      </c>
      <c r="J9" s="17">
        <v>133</v>
      </c>
      <c r="K9" s="17">
        <v>88</v>
      </c>
      <c r="L9" s="17">
        <v>103</v>
      </c>
      <c r="M9" s="2">
        <f t="shared" si="1"/>
        <v>6</v>
      </c>
      <c r="N9" s="3">
        <f t="shared" si="2"/>
        <v>672</v>
      </c>
      <c r="O9" s="6">
        <f t="shared" si="3"/>
        <v>112</v>
      </c>
      <c r="P9" s="70">
        <v>42</v>
      </c>
      <c r="Q9" t="str">
        <f t="shared" si="4"/>
        <v>X</v>
      </c>
    </row>
    <row r="10" spans="1:17" ht="12.75">
      <c r="A10" s="1" t="str">
        <f>IF($D10="","",VLOOKUP($D10,Accueil!$A$1:$Y$125,5,FALSE))</f>
        <v>JU</v>
      </c>
      <c r="B10" s="15" t="str">
        <f>IF($D10="","",VLOOKUP($D10,Régional!$A$1:$Y$72,7,FALSE))</f>
        <v>F</v>
      </c>
      <c r="C10" s="15" t="str">
        <f t="shared" si="0"/>
        <v>JUF</v>
      </c>
      <c r="D10" s="104" t="str">
        <f>IF(Accueil!J36="X",Accueil!A36,"")</f>
        <v>12 104424</v>
      </c>
      <c r="E10" s="1" t="str">
        <f>IF($D10="","",VLOOKUP($D10,Régional!$A$1:$Y$72,16,FALSE))</f>
        <v>EAGLES BOWLING VIRE</v>
      </c>
      <c r="F10" s="1" t="str">
        <f>IF($D10="","",VLOOKUP($D10,Régional!$A$1:$Y$72,13,FALSE))</f>
        <v>BUSNOULT Célia</v>
      </c>
      <c r="G10" s="17">
        <v>160</v>
      </c>
      <c r="H10" s="17">
        <v>193</v>
      </c>
      <c r="I10" s="17">
        <v>188</v>
      </c>
      <c r="J10" s="17">
        <v>137</v>
      </c>
      <c r="K10" s="17">
        <v>172</v>
      </c>
      <c r="L10" s="17">
        <v>185</v>
      </c>
      <c r="M10" s="2">
        <f t="shared" si="1"/>
        <v>6</v>
      </c>
      <c r="N10" s="3">
        <f t="shared" si="2"/>
        <v>1035</v>
      </c>
      <c r="O10" s="6">
        <f t="shared" si="3"/>
        <v>172.5</v>
      </c>
      <c r="P10" s="70">
        <v>80</v>
      </c>
      <c r="Q10" t="str">
        <f t="shared" si="4"/>
        <v>X</v>
      </c>
    </row>
    <row r="11" spans="1:17" ht="12.75">
      <c r="A11" s="1" t="str">
        <f>IF($D11="","",VLOOKUP($D11,Accueil!$A$1:$Y$125,5,FALSE))</f>
        <v>PO</v>
      </c>
      <c r="B11" s="15" t="str">
        <f>IF($D11="","",VLOOKUP($D11,Régional!$A$1:$Y$72,7,FALSE))</f>
        <v>H</v>
      </c>
      <c r="C11" s="15" t="str">
        <f t="shared" si="0"/>
        <v>POH</v>
      </c>
      <c r="D11" s="104" t="str">
        <f>IF(Accueil!J38="X",Accueil!A38,"")</f>
        <v>16 109596</v>
      </c>
      <c r="E11" s="1" t="str">
        <f>IF($D11="","",VLOOKUP($D11,Régional!$A$1:$Y$72,16,FALSE))</f>
        <v>EAGLES BOWLING VIRE</v>
      </c>
      <c r="F11" s="1" t="str">
        <f>IF($D11="","",VLOOKUP($D11,Régional!$A$1:$Y$72,13,FALSE))</f>
        <v>CARU Gabin</v>
      </c>
      <c r="G11" s="17">
        <v>102</v>
      </c>
      <c r="H11" s="17">
        <v>84</v>
      </c>
      <c r="I11" s="17">
        <v>65</v>
      </c>
      <c r="J11" s="17">
        <v>73</v>
      </c>
      <c r="K11" s="17"/>
      <c r="L11" s="17"/>
      <c r="M11" s="2">
        <f t="shared" si="1"/>
        <v>4</v>
      </c>
      <c r="N11" s="3">
        <f t="shared" si="2"/>
        <v>324</v>
      </c>
      <c r="O11" s="6">
        <f t="shared" si="3"/>
        <v>81</v>
      </c>
      <c r="P11" s="70">
        <v>80</v>
      </c>
      <c r="Q11" t="str">
        <f t="shared" si="4"/>
        <v>X</v>
      </c>
    </row>
    <row r="12" spans="1:17" ht="12.75">
      <c r="A12" s="1" t="str">
        <f>IF($D12="","",VLOOKUP($D12,Accueil!$A$1:$Y$125,5,FALSE))</f>
        <v>JU</v>
      </c>
      <c r="B12" s="15" t="str">
        <f>IF($D12="","",VLOOKUP($D12,Régional!$A$1:$Y$72,7,FALSE))</f>
        <v>F</v>
      </c>
      <c r="C12" s="15" t="str">
        <f t="shared" si="0"/>
        <v>JUF</v>
      </c>
      <c r="D12" s="104" t="str">
        <f>IF(Accueil!J51="X",Accueil!A51,"")</f>
        <v>16 109001</v>
      </c>
      <c r="E12" s="1" t="str">
        <f>IF($D12="","",VLOOKUP($D12,Régional!$A$1:$Y$72,16,FALSE))</f>
        <v>ECOLE DE BOWLING DE CHERBOURG</v>
      </c>
      <c r="F12" s="1" t="str">
        <f>IF($D12="","",VLOOKUP($D12,Régional!$A$1:$Y$72,13,FALSE))</f>
        <v>CORNANGUER-DEVISE Eulalie</v>
      </c>
      <c r="G12" s="17"/>
      <c r="H12" s="17"/>
      <c r="I12" s="17"/>
      <c r="J12" s="17"/>
      <c r="K12" s="17"/>
      <c r="L12" s="17"/>
      <c r="M12" s="2">
        <f t="shared" si="1"/>
        <v>0</v>
      </c>
      <c r="N12" s="3">
        <f t="shared" si="2"/>
        <v>0</v>
      </c>
      <c r="O12" s="6">
        <f t="shared" si="3"/>
        <v>0</v>
      </c>
      <c r="P12" s="70"/>
      <c r="Q12" t="str">
        <f t="shared" si="4"/>
        <v>X</v>
      </c>
    </row>
    <row r="13" spans="1:17" ht="12.75">
      <c r="A13" s="1" t="str">
        <f>IF($D13="","",VLOOKUP($D13,Accueil!$A$1:$Y$125,5,FALSE))</f>
        <v>CA</v>
      </c>
      <c r="B13" s="15" t="str">
        <f>IF($D13="","",VLOOKUP($D13,Régional!$A$1:$Y$72,7,FALSE))</f>
        <v>F</v>
      </c>
      <c r="C13" s="15" t="str">
        <f t="shared" si="0"/>
        <v>CAF</v>
      </c>
      <c r="D13" s="104" t="str">
        <f>IF(Accueil!J57="X",Accueil!A57,"")</f>
        <v>14 106475</v>
      </c>
      <c r="E13" s="1" t="str">
        <f>IF($D13="","",VLOOKUP($D13,Régional!$A$1:$Y$72,16,FALSE))</f>
        <v>ECOLE DE BOWLING DE SAINT LO</v>
      </c>
      <c r="F13" s="1" t="str">
        <f>IF($D13="","",VLOOKUP($D13,Régional!$A$1:$Y$72,13,FALSE))</f>
        <v>CULLERON Noémie</v>
      </c>
      <c r="G13" s="17">
        <v>103</v>
      </c>
      <c r="H13" s="17">
        <v>162</v>
      </c>
      <c r="I13" s="17">
        <v>134</v>
      </c>
      <c r="J13" s="17">
        <v>111</v>
      </c>
      <c r="K13" s="17">
        <v>126</v>
      </c>
      <c r="L13" s="17">
        <v>141</v>
      </c>
      <c r="M13" s="2">
        <f t="shared" si="1"/>
        <v>6</v>
      </c>
      <c r="N13" s="3">
        <f t="shared" si="2"/>
        <v>777</v>
      </c>
      <c r="O13" s="6">
        <f t="shared" si="3"/>
        <v>129.5</v>
      </c>
      <c r="P13" s="70">
        <v>46</v>
      </c>
      <c r="Q13" t="str">
        <f t="shared" si="4"/>
        <v>X</v>
      </c>
    </row>
    <row r="14" spans="1:17" ht="12.75">
      <c r="A14" s="1" t="str">
        <f>IF($D14="","",VLOOKUP($D14,Accueil!$A$1:$Y$125,5,FALSE))</f>
        <v>JU</v>
      </c>
      <c r="B14" s="15" t="str">
        <f>IF($D14="","",VLOOKUP($D14,Régional!$A$1:$Y$72,7,FALSE))</f>
        <v>F</v>
      </c>
      <c r="C14" s="15" t="str">
        <f t="shared" si="0"/>
        <v>JUF</v>
      </c>
      <c r="D14" s="104" t="str">
        <f>IF(Accueil!J26="X",Accueil!A26,"")</f>
        <v>10 99983</v>
      </c>
      <c r="E14" s="1" t="str">
        <f>IF($D14="","",VLOOKUP($D14,Régional!$A$1:$Y$72,16,FALSE))</f>
        <v>BOWLING CLUB CHERBOURG</v>
      </c>
      <c r="F14" s="1" t="str">
        <f>IF($D14="","",VLOOKUP($D14,Régional!$A$1:$Y$72,13,FALSE))</f>
        <v>DESPRES Amélie</v>
      </c>
      <c r="G14" s="17">
        <v>169</v>
      </c>
      <c r="H14" s="17">
        <v>165</v>
      </c>
      <c r="I14" s="17">
        <v>182</v>
      </c>
      <c r="J14" s="17">
        <v>145</v>
      </c>
      <c r="K14" s="17">
        <v>168</v>
      </c>
      <c r="L14" s="17">
        <v>181</v>
      </c>
      <c r="M14" s="2">
        <f t="shared" si="1"/>
        <v>6</v>
      </c>
      <c r="N14" s="3">
        <f t="shared" si="2"/>
        <v>1010</v>
      </c>
      <c r="O14" s="6">
        <f t="shared" si="3"/>
        <v>168.33333333333334</v>
      </c>
      <c r="P14" s="70">
        <v>60</v>
      </c>
      <c r="Q14" t="str">
        <f t="shared" si="4"/>
        <v>X</v>
      </c>
    </row>
    <row r="15" spans="1:17" ht="12.75">
      <c r="A15" s="1" t="str">
        <f>IF($D15="","",VLOOKUP($D15,Accueil!$A$1:$Y$125,5,FALSE))</f>
        <v>CA</v>
      </c>
      <c r="B15" s="15" t="str">
        <f>IF($D15="","",VLOOKUP($D15,Régional!$A$1:$Y$72,7,FALSE))</f>
        <v>H</v>
      </c>
      <c r="C15" s="15" t="str">
        <f t="shared" si="0"/>
        <v>CAH</v>
      </c>
      <c r="D15" s="104" t="str">
        <f>IF(Accueil!J65="X",Accueil!A65,"")</f>
        <v>18 113921</v>
      </c>
      <c r="E15" s="1" t="str">
        <f>IF($D15="","",VLOOKUP($D15,Régional!$A$1:$Y$72,16,FALSE))</f>
        <v>ECOLE DE BOWLING DE CHERBOURG</v>
      </c>
      <c r="F15" s="1" t="str">
        <f>IF($D15="","",VLOOKUP($D15,Régional!$A$1:$Y$72,13,FALSE))</f>
        <v>DURIEZ Souleyman</v>
      </c>
      <c r="G15" s="17">
        <v>85</v>
      </c>
      <c r="H15" s="17">
        <v>45</v>
      </c>
      <c r="I15" s="17">
        <v>81</v>
      </c>
      <c r="J15" s="17">
        <v>61</v>
      </c>
      <c r="K15" s="17">
        <v>49</v>
      </c>
      <c r="L15" s="17">
        <v>90</v>
      </c>
      <c r="M15" s="2">
        <f t="shared" si="1"/>
        <v>6</v>
      </c>
      <c r="N15" s="3">
        <f t="shared" si="2"/>
        <v>411</v>
      </c>
      <c r="O15" s="6">
        <f t="shared" si="3"/>
        <v>68.5</v>
      </c>
      <c r="P15" s="70">
        <v>22</v>
      </c>
      <c r="Q15" t="str">
        <f t="shared" si="4"/>
        <v>X</v>
      </c>
    </row>
    <row r="16" spans="1:17" ht="12.75">
      <c r="A16" s="1" t="str">
        <f>IF($D16="","",VLOOKUP($D16,Accueil!$A$1:$Y$125,5,FALSE))</f>
        <v>MI</v>
      </c>
      <c r="B16" s="15" t="str">
        <f>IF($D16="","",VLOOKUP($D16,Régional!$A$1:$Y$72,7,FALSE))</f>
        <v>H</v>
      </c>
      <c r="C16" s="15" t="str">
        <f t="shared" si="0"/>
        <v>MIH</v>
      </c>
      <c r="D16" s="104" t="str">
        <f>IF(Accueil!J69="X",Accueil!A69,"")</f>
        <v>18 114262</v>
      </c>
      <c r="E16" s="1" t="str">
        <f>IF($D16="","",VLOOKUP($D16,Régional!$A$1:$Y$72,16,FALSE))</f>
        <v>ECOLE DE BOWLING DE CHERBOURG</v>
      </c>
      <c r="F16" s="1" t="str">
        <f>IF($D16="","",VLOOKUP($D16,Régional!$A$1:$Y$72,13,FALSE))</f>
        <v>FAGNEN Jonathan</v>
      </c>
      <c r="G16" s="17">
        <v>77</v>
      </c>
      <c r="H16" s="17">
        <v>105</v>
      </c>
      <c r="I16" s="17">
        <v>89</v>
      </c>
      <c r="J16" s="17">
        <v>78</v>
      </c>
      <c r="K16" s="17">
        <v>71</v>
      </c>
      <c r="L16" s="17">
        <v>84</v>
      </c>
      <c r="M16" s="2">
        <f t="shared" si="1"/>
        <v>6</v>
      </c>
      <c r="N16" s="3">
        <f t="shared" si="2"/>
        <v>504</v>
      </c>
      <c r="O16" s="6">
        <f t="shared" si="3"/>
        <v>84</v>
      </c>
      <c r="P16" s="70">
        <v>38</v>
      </c>
      <c r="Q16" t="str">
        <f t="shared" si="4"/>
        <v>X</v>
      </c>
    </row>
    <row r="17" spans="1:17" ht="12.75">
      <c r="A17" s="1" t="str">
        <f>IF($D17="","",VLOOKUP($D17,Accueil!$A$1:$Y$125,5,FALSE))</f>
        <v>MI</v>
      </c>
      <c r="B17" s="15" t="str">
        <f>IF($D17="","",VLOOKUP($D17,Régional!$A$1:$Y$72,7,FALSE))</f>
        <v>H</v>
      </c>
      <c r="C17" s="15" t="str">
        <f t="shared" si="0"/>
        <v>MIH</v>
      </c>
      <c r="D17" s="104" t="str">
        <f>IF(Accueil!J70="X",Accueil!A70,"")</f>
        <v>18 114263</v>
      </c>
      <c r="E17" s="1" t="str">
        <f>IF($D17="","",VLOOKUP($D17,Régional!$A$1:$Y$72,16,FALSE))</f>
        <v>ECOLE DE BOWLING DE CHERBOURG</v>
      </c>
      <c r="F17" s="1" t="str">
        <f>IF($D17="","",VLOOKUP($D17,Régional!$A$1:$Y$72,13,FALSE))</f>
        <v>FAGNEN Lenny</v>
      </c>
      <c r="G17" s="17">
        <v>76</v>
      </c>
      <c r="H17" s="17">
        <v>59</v>
      </c>
      <c r="I17" s="17">
        <v>77</v>
      </c>
      <c r="J17" s="17">
        <v>68</v>
      </c>
      <c r="K17" s="17">
        <v>84</v>
      </c>
      <c r="L17" s="17">
        <v>79</v>
      </c>
      <c r="M17" s="2">
        <f t="shared" si="1"/>
        <v>6</v>
      </c>
      <c r="N17" s="3">
        <f t="shared" si="2"/>
        <v>443</v>
      </c>
      <c r="O17" s="6">
        <f t="shared" si="3"/>
        <v>73.83333333333333</v>
      </c>
      <c r="P17" s="70">
        <v>34</v>
      </c>
      <c r="Q17" t="str">
        <f t="shared" si="4"/>
        <v>X</v>
      </c>
    </row>
    <row r="18" spans="1:17" ht="12.75">
      <c r="A18" s="1" t="str">
        <f>IF($D18="","",VLOOKUP($D18,Accueil!$A$1:$Y$125,5,FALSE))</f>
        <v>CA</v>
      </c>
      <c r="B18" s="15" t="str">
        <f>IF($D18="","",VLOOKUP($D18,Régional!$A$1:$Y$72,7,FALSE))</f>
        <v>H</v>
      </c>
      <c r="C18" s="15" t="str">
        <f t="shared" si="0"/>
        <v>CAH</v>
      </c>
      <c r="D18" s="104" t="str">
        <f>IF(Accueil!J59="X",Accueil!A59,"")</f>
        <v>17 112075</v>
      </c>
      <c r="E18" s="1" t="str">
        <f>IF($D18="","",VLOOKUP($D18,Régional!$A$1:$Y$72,16,FALSE))</f>
        <v>ECOLE DE BOWLING D'ARGENTAN</v>
      </c>
      <c r="F18" s="1" t="str">
        <f>IF($D18="","",VLOOKUP($D18,Régional!$A$1:$Y$72,13,FALSE))</f>
        <v>FERT Edgar</v>
      </c>
      <c r="G18" s="17">
        <v>104</v>
      </c>
      <c r="H18" s="17">
        <v>88</v>
      </c>
      <c r="I18" s="17">
        <v>99</v>
      </c>
      <c r="J18" s="17">
        <v>130</v>
      </c>
      <c r="K18" s="17">
        <v>96</v>
      </c>
      <c r="L18" s="17">
        <v>91</v>
      </c>
      <c r="M18" s="2">
        <f t="shared" si="1"/>
        <v>6</v>
      </c>
      <c r="N18" s="3">
        <f t="shared" si="2"/>
        <v>608</v>
      </c>
      <c r="O18" s="6">
        <f t="shared" si="3"/>
        <v>101.33333333333333</v>
      </c>
      <c r="P18" s="70">
        <v>26</v>
      </c>
      <c r="Q18" t="str">
        <f t="shared" si="4"/>
        <v>X</v>
      </c>
    </row>
    <row r="19" spans="1:17" ht="12.75">
      <c r="A19" s="1" t="str">
        <f>IF($D19="","",VLOOKUP($D19,Accueil!$A$1:$Y$125,5,FALSE))</f>
        <v>CA</v>
      </c>
      <c r="B19" s="15" t="str">
        <f>IF($D19="","",VLOOKUP($D19,Régional!$A$1:$Y$72,7,FALSE))</f>
        <v>H</v>
      </c>
      <c r="C19" s="15" t="str">
        <f t="shared" si="0"/>
        <v>CAH</v>
      </c>
      <c r="D19" s="104" t="str">
        <f>IF(Accueil!J71="X",Accueil!A71,"")</f>
        <v>18 114264</v>
      </c>
      <c r="E19" s="1" t="str">
        <f>IF($D19="","",VLOOKUP($D19,Régional!$A$1:$Y$72,16,FALSE))</f>
        <v>ECOLE DE BOWLING DE CHERBOURG</v>
      </c>
      <c r="F19" s="1" t="str">
        <f>IF($D19="","",VLOOKUP($D19,Régional!$A$1:$Y$72,13,FALSE))</f>
        <v>GAUDICHE Tom</v>
      </c>
      <c r="G19" s="17">
        <v>124</v>
      </c>
      <c r="H19" s="17">
        <v>82</v>
      </c>
      <c r="I19" s="17">
        <v>128</v>
      </c>
      <c r="J19" s="17">
        <v>116</v>
      </c>
      <c r="K19" s="17">
        <v>73</v>
      </c>
      <c r="L19" s="17">
        <v>99</v>
      </c>
      <c r="M19" s="2">
        <f t="shared" si="1"/>
        <v>6</v>
      </c>
      <c r="N19" s="3">
        <f t="shared" si="2"/>
        <v>622</v>
      </c>
      <c r="O19" s="6">
        <f t="shared" si="3"/>
        <v>103.66666666666667</v>
      </c>
      <c r="P19" s="70">
        <v>30</v>
      </c>
      <c r="Q19" t="str">
        <f t="shared" si="4"/>
        <v>X</v>
      </c>
    </row>
    <row r="20" spans="1:17" ht="12.75">
      <c r="A20" s="1" t="str">
        <f>IF($D20="","",VLOOKUP($D20,Accueil!$A$1:$Y$125,5,FALSE))</f>
        <v>CA</v>
      </c>
      <c r="B20" s="15" t="str">
        <f>IF($D20="","",VLOOKUP($D20,Régional!$A$1:$Y$72,7,FALSE))</f>
        <v>H</v>
      </c>
      <c r="C20" s="15" t="str">
        <f t="shared" si="0"/>
        <v>CAH</v>
      </c>
      <c r="D20" s="104" t="str">
        <f>IF(Accueil!J41="X",Accueil!A41,"")</f>
        <v>15 108342</v>
      </c>
      <c r="E20" s="1" t="str">
        <f>IF($D20="","",VLOOKUP($D20,Régional!$A$1:$Y$72,16,FALSE))</f>
        <v>ECOLE DE BOWLING DE CHERBOURG</v>
      </c>
      <c r="F20" s="1" t="str">
        <f>IF($D20="","",VLOOKUP($D20,Régional!$A$1:$Y$72,13,FALSE))</f>
        <v>GOUREMAN Dylan</v>
      </c>
      <c r="G20" s="17">
        <v>131</v>
      </c>
      <c r="H20" s="17">
        <v>178</v>
      </c>
      <c r="I20" s="17">
        <v>162</v>
      </c>
      <c r="J20" s="17">
        <v>157</v>
      </c>
      <c r="K20" s="17">
        <v>168</v>
      </c>
      <c r="L20" s="17">
        <v>153</v>
      </c>
      <c r="M20" s="2">
        <f t="shared" si="1"/>
        <v>6</v>
      </c>
      <c r="N20" s="3">
        <f t="shared" si="2"/>
        <v>949</v>
      </c>
      <c r="O20" s="6">
        <f t="shared" si="3"/>
        <v>158.16666666666666</v>
      </c>
      <c r="P20" s="70">
        <v>60</v>
      </c>
      <c r="Q20" t="str">
        <f t="shared" si="4"/>
        <v>X</v>
      </c>
    </row>
    <row r="21" spans="1:17" ht="12.75">
      <c r="A21" s="1" t="str">
        <f>IF($D21="","",VLOOKUP($D21,Accueil!$A$1:$Y$125,5,FALSE))</f>
        <v>CA</v>
      </c>
      <c r="B21" s="15" t="str">
        <f>IF($D21="","",VLOOKUP($D21,Régional!$A$1:$Y$72,7,FALSE))</f>
        <v>F</v>
      </c>
      <c r="C21" s="15" t="str">
        <f t="shared" si="0"/>
        <v>CAF</v>
      </c>
      <c r="D21" s="104" t="str">
        <f>IF(Accueil!J29="X",Accueil!A29,"")</f>
        <v>15 108165</v>
      </c>
      <c r="E21" s="1" t="str">
        <f>IF($D21="","",VLOOKUP($D21,Régional!$A$1:$Y$72,16,FALSE))</f>
        <v>FLERS BOWLING IMPACT</v>
      </c>
      <c r="F21" s="1" t="str">
        <f>IF($D21="","",VLOOKUP($D21,Régional!$A$1:$Y$72,13,FALSE))</f>
        <v>HAMARD Fanny</v>
      </c>
      <c r="G21" s="17">
        <v>145</v>
      </c>
      <c r="H21" s="17">
        <v>139</v>
      </c>
      <c r="I21" s="17">
        <v>186</v>
      </c>
      <c r="J21" s="17">
        <v>137</v>
      </c>
      <c r="K21" s="17">
        <v>178</v>
      </c>
      <c r="L21" s="17">
        <v>135</v>
      </c>
      <c r="M21" s="2">
        <f t="shared" si="1"/>
        <v>6</v>
      </c>
      <c r="N21" s="3">
        <f t="shared" si="2"/>
        <v>920</v>
      </c>
      <c r="O21" s="6">
        <f t="shared" si="3"/>
        <v>153.33333333333334</v>
      </c>
      <c r="P21" s="70">
        <v>50</v>
      </c>
      <c r="Q21" t="str">
        <f t="shared" si="4"/>
        <v>X</v>
      </c>
    </row>
    <row r="22" spans="1:17" ht="12.75">
      <c r="A22" s="1" t="str">
        <f>IF($D22="","",VLOOKUP($D22,Accueil!$A$1:$Y$125,5,FALSE))</f>
        <v>JU</v>
      </c>
      <c r="B22" s="15" t="str">
        <f>IF($D22="","",VLOOKUP($D22,Régional!$A$1:$Y$72,7,FALSE))</f>
        <v>H</v>
      </c>
      <c r="C22" s="15" t="str">
        <f t="shared" si="0"/>
        <v>JUH</v>
      </c>
      <c r="D22" s="104" t="str">
        <f>IF(Accueil!J43="X",Accueil!A43,"")</f>
        <v>18 113557</v>
      </c>
      <c r="E22" s="1" t="str">
        <f>IF($D22="","",VLOOKUP($D22,Régional!$A$1:$Y$72,16,FALSE))</f>
        <v>ECOLE DE BOWLING DE CHERBOURG</v>
      </c>
      <c r="F22" s="1" t="str">
        <f>IF($D22="","",VLOOKUP($D22,Régional!$A$1:$Y$72,13,FALSE))</f>
        <v>HEBERT Mathis</v>
      </c>
      <c r="G22" s="17">
        <v>138</v>
      </c>
      <c r="H22" s="17">
        <v>142</v>
      </c>
      <c r="I22" s="17">
        <v>127</v>
      </c>
      <c r="J22" s="17">
        <v>161</v>
      </c>
      <c r="K22" s="17">
        <v>170</v>
      </c>
      <c r="L22" s="17">
        <v>137</v>
      </c>
      <c r="M22" s="2">
        <f t="shared" si="1"/>
        <v>6</v>
      </c>
      <c r="N22" s="3">
        <f t="shared" si="2"/>
        <v>875</v>
      </c>
      <c r="O22" s="6">
        <f t="shared" si="3"/>
        <v>145.83333333333334</v>
      </c>
      <c r="P22" s="70">
        <v>30</v>
      </c>
      <c r="Q22" t="str">
        <f t="shared" si="4"/>
        <v>X</v>
      </c>
    </row>
    <row r="23" spans="1:17" ht="12.75">
      <c r="A23" s="1" t="str">
        <f>IF($D23="","",VLOOKUP($D23,Accueil!$A$1:$Y$125,5,FALSE))</f>
        <v>CA</v>
      </c>
      <c r="B23" s="15" t="str">
        <f>IF($D23="","",VLOOKUP($D23,Régional!$A$1:$Y$72,7,FALSE))</f>
        <v>H</v>
      </c>
      <c r="C23" s="15" t="str">
        <f t="shared" si="0"/>
        <v>CAH</v>
      </c>
      <c r="D23" s="104" t="str">
        <f>IF(Accueil!J49="X",Accueil!A49,"")</f>
        <v>17 111770</v>
      </c>
      <c r="E23" s="1" t="str">
        <f>IF($D23="","",VLOOKUP($D23,Régional!$A$1:$Y$72,16,FALSE))</f>
        <v>ECOLE DE BOWLING DE CHERBOURG</v>
      </c>
      <c r="F23" s="1" t="str">
        <f>IF($D23="","",VLOOKUP($D23,Régional!$A$1:$Y$72,13,FALSE))</f>
        <v>KELLER Antonin</v>
      </c>
      <c r="G23" s="17">
        <v>103</v>
      </c>
      <c r="H23" s="17">
        <v>100</v>
      </c>
      <c r="I23" s="17">
        <v>90</v>
      </c>
      <c r="J23" s="17">
        <v>119</v>
      </c>
      <c r="K23" s="17"/>
      <c r="L23" s="17"/>
      <c r="M23" s="2">
        <f t="shared" si="1"/>
        <v>4</v>
      </c>
      <c r="N23" s="3">
        <f t="shared" si="2"/>
        <v>412</v>
      </c>
      <c r="O23" s="6">
        <f t="shared" si="3"/>
        <v>103</v>
      </c>
      <c r="P23" s="70">
        <v>24</v>
      </c>
      <c r="Q23" t="str">
        <f t="shared" si="4"/>
        <v>X</v>
      </c>
    </row>
    <row r="24" spans="1:17" ht="12.75">
      <c r="A24" s="1" t="str">
        <f>IF($D24="","",VLOOKUP($D24,Accueil!$A$1:$Y$125,5,FALSE))</f>
        <v>MI</v>
      </c>
      <c r="B24" s="15" t="str">
        <f>IF($D24="","",VLOOKUP($D24,Régional!$A$1:$Y$72,7,FALSE))</f>
        <v>H</v>
      </c>
      <c r="C24" s="15" t="str">
        <f t="shared" si="0"/>
        <v>MIH</v>
      </c>
      <c r="D24" s="104" t="str">
        <f>IF(Accueil!J62="X",Accueil!A62,"")</f>
        <v>18 113749</v>
      </c>
      <c r="E24" s="1" t="str">
        <f>IF($D24="","",VLOOKUP($D24,Régional!$A$1:$Y$72,16,FALSE))</f>
        <v>EAGLES BOWLING VIRE</v>
      </c>
      <c r="F24" s="1" t="str">
        <f>IF($D24="","",VLOOKUP($D24,Régional!$A$1:$Y$72,13,FALSE))</f>
        <v>KISTLER Romain</v>
      </c>
      <c r="G24" s="17">
        <v>92</v>
      </c>
      <c r="H24" s="17">
        <v>114</v>
      </c>
      <c r="I24" s="17">
        <v>120</v>
      </c>
      <c r="J24" s="17">
        <v>103</v>
      </c>
      <c r="K24" s="17">
        <v>110</v>
      </c>
      <c r="L24" s="17">
        <v>111</v>
      </c>
      <c r="M24" s="2">
        <f t="shared" si="1"/>
        <v>6</v>
      </c>
      <c r="N24" s="3">
        <f t="shared" si="2"/>
        <v>650</v>
      </c>
      <c r="O24" s="6">
        <f t="shared" si="3"/>
        <v>108.33333333333333</v>
      </c>
      <c r="P24" s="70">
        <v>46</v>
      </c>
      <c r="Q24" t="str">
        <f t="shared" si="4"/>
        <v>X</v>
      </c>
    </row>
    <row r="25" spans="1:17" ht="12.75">
      <c r="A25" s="1" t="str">
        <f>IF($D25="","",VLOOKUP($D25,Accueil!$A$1:$Y$125,5,FALSE))</f>
        <v>MI</v>
      </c>
      <c r="B25" s="15" t="str">
        <f>IF($D25="","",VLOOKUP($D25,Régional!$A$1:$Y$72,7,FALSE))</f>
        <v>H</v>
      </c>
      <c r="C25" s="15" t="str">
        <f t="shared" si="0"/>
        <v>MIH</v>
      </c>
      <c r="D25" s="104" t="str">
        <f>IF(Accueil!J66="X",Accueil!A66,"")</f>
        <v>18 114132</v>
      </c>
      <c r="E25" s="1" t="str">
        <f>IF($D25="","",VLOOKUP($D25,Régional!$A$1:$Y$72,16,FALSE))</f>
        <v>VIKINGS CALVADOS</v>
      </c>
      <c r="F25" s="1" t="str">
        <f>IF($D25="","",VLOOKUP($D25,Régional!$A$1:$Y$72,13,FALSE))</f>
        <v>LAHAYE Adrien</v>
      </c>
      <c r="G25" s="17">
        <v>125</v>
      </c>
      <c r="H25" s="17">
        <v>176</v>
      </c>
      <c r="I25" s="17">
        <v>114</v>
      </c>
      <c r="J25" s="17">
        <v>141</v>
      </c>
      <c r="K25" s="17">
        <v>136</v>
      </c>
      <c r="L25" s="17">
        <v>106</v>
      </c>
      <c r="M25" s="2">
        <f t="shared" si="1"/>
        <v>6</v>
      </c>
      <c r="N25" s="3">
        <f t="shared" si="2"/>
        <v>798</v>
      </c>
      <c r="O25" s="6">
        <f t="shared" si="3"/>
        <v>133</v>
      </c>
      <c r="P25" s="70">
        <v>60</v>
      </c>
      <c r="Q25" t="str">
        <f t="shared" si="4"/>
        <v>X</v>
      </c>
    </row>
    <row r="26" spans="1:17" ht="12.75">
      <c r="A26" s="1" t="str">
        <f>IF($D26="","",VLOOKUP($D26,Accueil!$A$1:$Y$125,5,FALSE))</f>
        <v>MI</v>
      </c>
      <c r="B26" s="15" t="str">
        <f>IF($D26="","",VLOOKUP($D26,Régional!$A$1:$Y$72,7,FALSE))</f>
        <v>F</v>
      </c>
      <c r="C26" s="15" t="str">
        <f t="shared" si="0"/>
        <v>MIF</v>
      </c>
      <c r="D26" s="104" t="str">
        <f>IF(Accueil!J48="X",Accueil!A48,"")</f>
        <v>17 111907</v>
      </c>
      <c r="E26" s="1" t="str">
        <f>IF($D26="","",VLOOKUP($D26,Régional!$A$1:$Y$72,16,FALSE))</f>
        <v>ECOLE DE BOWLING DE CHERBOURG</v>
      </c>
      <c r="F26" s="1" t="str">
        <f>IF($D26="","",VLOOKUP($D26,Régional!$A$1:$Y$72,13,FALSE))</f>
        <v>LE GALL Servane</v>
      </c>
      <c r="G26" s="17">
        <v>55</v>
      </c>
      <c r="H26" s="17">
        <v>68</v>
      </c>
      <c r="I26" s="17">
        <v>93</v>
      </c>
      <c r="J26" s="17">
        <v>99</v>
      </c>
      <c r="K26" s="17">
        <v>72</v>
      </c>
      <c r="L26" s="17">
        <v>88</v>
      </c>
      <c r="M26" s="2">
        <f t="shared" si="1"/>
        <v>6</v>
      </c>
      <c r="N26" s="3">
        <f t="shared" si="2"/>
        <v>475</v>
      </c>
      <c r="O26" s="6">
        <f t="shared" si="3"/>
        <v>79.16666666666667</v>
      </c>
      <c r="P26" s="70">
        <v>80</v>
      </c>
      <c r="Q26" t="str">
        <f t="shared" si="4"/>
        <v>X</v>
      </c>
    </row>
    <row r="27" spans="1:17" ht="12.75">
      <c r="A27" s="1" t="str">
        <f>IF($D27="","",VLOOKUP($D27,Accueil!$A$1:$Y$125,5,FALSE))</f>
        <v>CA</v>
      </c>
      <c r="B27" s="15" t="str">
        <f>IF($D27="","",VLOOKUP($D27,Régional!$A$1:$Y$72,7,FALSE))</f>
        <v>H</v>
      </c>
      <c r="C27" s="15" t="str">
        <f t="shared" si="0"/>
        <v>CAH</v>
      </c>
      <c r="D27" s="104" t="str">
        <f>IF(Accueil!J35="X",Accueil!A35,"")</f>
        <v>13 105132</v>
      </c>
      <c r="E27" s="1" t="str">
        <f>IF($D27="","",VLOOKUP($D27,Régional!$A$1:$Y$72,16,FALSE))</f>
        <v>ECOLE DE BOWLING D'ARGENTAN</v>
      </c>
      <c r="F27" s="1" t="str">
        <f>IF($D27="","",VLOOKUP($D27,Régional!$A$1:$Y$72,13,FALSE))</f>
        <v>LEBARBIER Léo</v>
      </c>
      <c r="G27" s="17"/>
      <c r="H27" s="17"/>
      <c r="I27" s="17"/>
      <c r="J27" s="17"/>
      <c r="K27" s="17"/>
      <c r="L27" s="17"/>
      <c r="M27" s="2">
        <f t="shared" si="1"/>
        <v>0</v>
      </c>
      <c r="N27" s="3">
        <f t="shared" si="2"/>
        <v>0</v>
      </c>
      <c r="O27" s="6">
        <f t="shared" si="3"/>
        <v>0</v>
      </c>
      <c r="P27" s="70"/>
      <c r="Q27" t="str">
        <f t="shared" si="4"/>
        <v>X</v>
      </c>
    </row>
    <row r="28" spans="1:17" ht="12.75">
      <c r="A28" s="1" t="str">
        <f>IF($D28="","",VLOOKUP($D28,Accueil!$A$1:$Y$125,5,FALSE))</f>
        <v>BJ</v>
      </c>
      <c r="B28" s="15" t="str">
        <f>IF($D28="","",VLOOKUP($D28,Régional!$A$1:$Y$72,7,FALSE))</f>
        <v>H</v>
      </c>
      <c r="C28" s="15" t="str">
        <f t="shared" si="0"/>
        <v>BJH</v>
      </c>
      <c r="D28" s="104" t="str">
        <f>IF(Accueil!J37="X",Accueil!A37,"")</f>
        <v>15 107726</v>
      </c>
      <c r="E28" s="1" t="str">
        <f>IF($D28="","",VLOOKUP($D28,Régional!$A$1:$Y$72,16,FALSE))</f>
        <v>EAGLES BOWLING VIRE</v>
      </c>
      <c r="F28" s="1" t="str">
        <f>IF($D28="","",VLOOKUP($D28,Régional!$A$1:$Y$72,13,FALSE))</f>
        <v>LEBOUC Maxime</v>
      </c>
      <c r="G28" s="17">
        <v>127</v>
      </c>
      <c r="H28" s="17">
        <v>99</v>
      </c>
      <c r="I28" s="17">
        <v>92</v>
      </c>
      <c r="J28" s="17">
        <v>108</v>
      </c>
      <c r="K28" s="17">
        <v>102</v>
      </c>
      <c r="L28" s="17">
        <v>80</v>
      </c>
      <c r="M28" s="2">
        <f t="shared" si="1"/>
        <v>6</v>
      </c>
      <c r="N28" s="3">
        <f t="shared" si="2"/>
        <v>608</v>
      </c>
      <c r="O28" s="6">
        <f t="shared" si="3"/>
        <v>101.33333333333333</v>
      </c>
      <c r="P28" s="70">
        <v>60</v>
      </c>
      <c r="Q28" t="str">
        <f t="shared" si="4"/>
        <v>X</v>
      </c>
    </row>
    <row r="29" spans="1:17" ht="12.75">
      <c r="A29" s="1" t="str">
        <f>IF($D29="","",VLOOKUP($D29,Accueil!$A$1:$Y$125,5,FALSE))</f>
        <v>JU</v>
      </c>
      <c r="B29" s="15" t="str">
        <f>IF($D29="","",VLOOKUP($D29,Régional!$A$1:$Y$72,7,FALSE))</f>
        <v>F</v>
      </c>
      <c r="C29" s="15" t="str">
        <f t="shared" si="0"/>
        <v>JUF</v>
      </c>
      <c r="D29" s="104" t="str">
        <f>IF(Accueil!J58="X",Accueil!A58,"")</f>
        <v>18 113518</v>
      </c>
      <c r="E29" s="1" t="str">
        <f>IF($D29="","",VLOOKUP($D29,Régional!$A$1:$Y$72,16,FALSE))</f>
        <v>BAD BOYS SAINT-LO</v>
      </c>
      <c r="F29" s="1" t="str">
        <f>IF($D29="","",VLOOKUP($D29,Régional!$A$1:$Y$72,13,FALSE))</f>
        <v>LECORDIER Lolita</v>
      </c>
      <c r="G29" s="17">
        <v>147</v>
      </c>
      <c r="H29" s="17">
        <v>176</v>
      </c>
      <c r="I29" s="17">
        <v>189</v>
      </c>
      <c r="J29" s="17">
        <v>134</v>
      </c>
      <c r="K29" s="17">
        <v>151</v>
      </c>
      <c r="L29" s="17">
        <v>154</v>
      </c>
      <c r="M29" s="2">
        <f t="shared" si="1"/>
        <v>6</v>
      </c>
      <c r="N29" s="3">
        <f t="shared" si="2"/>
        <v>951</v>
      </c>
      <c r="O29" s="6">
        <f t="shared" si="3"/>
        <v>158.5</v>
      </c>
      <c r="P29" s="70">
        <v>46</v>
      </c>
      <c r="Q29" t="str">
        <f t="shared" si="4"/>
        <v>X</v>
      </c>
    </row>
    <row r="30" spans="1:17" ht="12.75">
      <c r="A30" s="1" t="str">
        <f>IF($D30="","",VLOOKUP($D30,Accueil!$A$1:$Y$125,5,FALSE))</f>
        <v>MI</v>
      </c>
      <c r="B30" s="15" t="str">
        <f>IF($D30="","",VLOOKUP($D30,Régional!$A$1:$Y$72,7,FALSE))</f>
        <v>H</v>
      </c>
      <c r="C30" s="15" t="str">
        <f t="shared" si="0"/>
        <v>MIH</v>
      </c>
      <c r="D30" s="104" t="str">
        <f>IF(Accueil!J47="X",Accueil!A47,"")</f>
        <v>17 112668</v>
      </c>
      <c r="E30" s="1" t="str">
        <f>IF($D30="","",VLOOKUP($D30,Régional!$A$1:$Y$72,16,FALSE))</f>
        <v>ECOLE DE BOWLING DE CHERBOURG</v>
      </c>
      <c r="F30" s="1" t="str">
        <f>IF($D30="","",VLOOKUP($D30,Régional!$A$1:$Y$72,13,FALSE))</f>
        <v>LECOUTOUR Enzo</v>
      </c>
      <c r="G30" s="17"/>
      <c r="H30" s="17"/>
      <c r="I30" s="17"/>
      <c r="J30" s="17"/>
      <c r="K30" s="17"/>
      <c r="L30" s="17"/>
      <c r="M30" s="2">
        <f t="shared" si="1"/>
        <v>0</v>
      </c>
      <c r="N30" s="3">
        <f t="shared" si="2"/>
        <v>0</v>
      </c>
      <c r="O30" s="6">
        <f t="shared" si="3"/>
        <v>0</v>
      </c>
      <c r="P30" s="70"/>
      <c r="Q30" t="str">
        <f t="shared" si="4"/>
        <v>X</v>
      </c>
    </row>
    <row r="31" spans="1:17" ht="12.75">
      <c r="A31" s="1" t="str">
        <f>IF($D31="","",VLOOKUP($D31,Accueil!$A$1:$Y$125,5,FALSE))</f>
        <v>CA</v>
      </c>
      <c r="B31" s="15" t="str">
        <f>IF($D31="","",VLOOKUP($D31,Régional!$A$1:$Y$72,7,FALSE))</f>
        <v>H</v>
      </c>
      <c r="C31" s="15" t="str">
        <f t="shared" si="0"/>
        <v>CAH</v>
      </c>
      <c r="D31" s="104" t="str">
        <f>IF(Accueil!J56="X",Accueil!A56,"")</f>
        <v>12 103037</v>
      </c>
      <c r="E31" s="1" t="str">
        <f>IF($D31="","",VLOOKUP($D31,Régional!$A$1:$Y$72,16,FALSE))</f>
        <v>ECOLE DE BOWLING DE SAINT LO</v>
      </c>
      <c r="F31" s="1" t="str">
        <f>IF($D31="","",VLOOKUP($D31,Régional!$A$1:$Y$72,13,FALSE))</f>
        <v>LEMERAY Matteo</v>
      </c>
      <c r="G31" s="17">
        <v>113</v>
      </c>
      <c r="H31" s="17">
        <v>150</v>
      </c>
      <c r="I31" s="17">
        <v>113</v>
      </c>
      <c r="J31" s="17">
        <v>113</v>
      </c>
      <c r="K31" s="17">
        <v>114</v>
      </c>
      <c r="L31" s="17">
        <v>145</v>
      </c>
      <c r="M31" s="2">
        <f t="shared" si="1"/>
        <v>6</v>
      </c>
      <c r="N31" s="3">
        <f t="shared" si="2"/>
        <v>748</v>
      </c>
      <c r="O31" s="6">
        <f t="shared" si="3"/>
        <v>124.66666666666667</v>
      </c>
      <c r="P31" s="70">
        <v>46</v>
      </c>
      <c r="Q31" t="str">
        <f t="shared" si="4"/>
        <v>X</v>
      </c>
    </row>
    <row r="32" spans="1:17" ht="12.75">
      <c r="A32" s="1" t="str">
        <f>IF($D32="","",VLOOKUP($D32,Accueil!$A$1:$Y$125,5,FALSE))</f>
        <v>CA</v>
      </c>
      <c r="B32" s="15" t="str">
        <f>IF($D32="","",VLOOKUP($D32,Régional!$A$1:$Y$72,7,FALSE))</f>
        <v>F</v>
      </c>
      <c r="C32" s="15" t="str">
        <f t="shared" si="0"/>
        <v>CAF</v>
      </c>
      <c r="D32" s="104" t="str">
        <f>IF(Accueil!J53="X",Accueil!A53,"")</f>
        <v>12 103801</v>
      </c>
      <c r="E32" s="1" t="str">
        <f>IF($D32="","",VLOOKUP($D32,Régional!$A$1:$Y$72,16,FALSE))</f>
        <v>ECOLE DE BOWLING DE CHERBOURG</v>
      </c>
      <c r="F32" s="1" t="str">
        <f>IF($D32="","",VLOOKUP($D32,Régional!$A$1:$Y$72,13,FALSE))</f>
        <v>LEMIERE Laurie</v>
      </c>
      <c r="G32" s="17">
        <v>134</v>
      </c>
      <c r="H32" s="17">
        <v>151</v>
      </c>
      <c r="I32" s="17">
        <v>182</v>
      </c>
      <c r="J32" s="17">
        <v>165</v>
      </c>
      <c r="K32" s="17">
        <v>201</v>
      </c>
      <c r="L32" s="17">
        <v>165</v>
      </c>
      <c r="M32" s="2">
        <f t="shared" si="1"/>
        <v>6</v>
      </c>
      <c r="N32" s="3">
        <f t="shared" si="2"/>
        <v>998</v>
      </c>
      <c r="O32" s="6">
        <f t="shared" si="3"/>
        <v>166.33333333333334</v>
      </c>
      <c r="P32" s="70">
        <v>60</v>
      </c>
      <c r="Q32" t="str">
        <f t="shared" si="4"/>
        <v>X</v>
      </c>
    </row>
    <row r="33" spans="1:17" ht="12.75">
      <c r="A33" s="1" t="str">
        <f>IF($D33="","",VLOOKUP($D33,Accueil!$A$1:$Y$125,5,FALSE))</f>
        <v>JU</v>
      </c>
      <c r="B33" s="15" t="str">
        <f>IF($D33="","",VLOOKUP($D33,Régional!$A$1:$Y$72,7,FALSE))</f>
        <v>H</v>
      </c>
      <c r="C33" s="15" t="str">
        <f t="shared" si="0"/>
        <v>JUH</v>
      </c>
      <c r="D33" s="104" t="str">
        <f>IF(Accueil!J28="X",Accueil!A28,"")</f>
        <v>10 99574</v>
      </c>
      <c r="E33" s="1" t="str">
        <f>IF($D33="","",VLOOKUP($D33,Régional!$A$1:$Y$72,16,FALSE))</f>
        <v>FLERS BOWLING IMPACT</v>
      </c>
      <c r="F33" s="1" t="str">
        <f>IF($D33="","",VLOOKUP($D33,Régional!$A$1:$Y$72,13,FALSE))</f>
        <v>LIPSMEIER Médéric</v>
      </c>
      <c r="G33" s="17">
        <v>151</v>
      </c>
      <c r="H33" s="17">
        <v>124</v>
      </c>
      <c r="I33" s="17">
        <v>126</v>
      </c>
      <c r="J33" s="17">
        <v>209</v>
      </c>
      <c r="K33" s="17">
        <v>131</v>
      </c>
      <c r="L33" s="17">
        <v>168</v>
      </c>
      <c r="M33" s="2">
        <f t="shared" si="1"/>
        <v>6</v>
      </c>
      <c r="N33" s="3">
        <f t="shared" si="2"/>
        <v>909</v>
      </c>
      <c r="O33" s="6">
        <f t="shared" si="3"/>
        <v>151.5</v>
      </c>
      <c r="P33" s="70">
        <v>34</v>
      </c>
      <c r="Q33" t="str">
        <f t="shared" si="4"/>
        <v>X</v>
      </c>
    </row>
    <row r="34" spans="1:17" ht="12.75">
      <c r="A34" s="1" t="str">
        <f>IF($D34="","",VLOOKUP($D34,Accueil!$A$1:$Y$125,5,FALSE))</f>
        <v>CA</v>
      </c>
      <c r="B34" s="15" t="str">
        <f>IF($D34="","",VLOOKUP($D34,Régional!$A$1:$Y$72,7,FALSE))</f>
        <v>H</v>
      </c>
      <c r="C34" s="15" t="str">
        <f t="shared" si="0"/>
        <v>CAH</v>
      </c>
      <c r="D34" s="104" t="str">
        <f>IF(Accueil!J54="X",Accueil!A54,"")</f>
        <v>12 103039</v>
      </c>
      <c r="E34" s="1" t="str">
        <f>IF($D34="","",VLOOKUP($D34,Régional!$A$1:$Y$72,16,FALSE))</f>
        <v>ECOLE DE BOWLING DE SAINT LO</v>
      </c>
      <c r="F34" s="1" t="str">
        <f>IF($D34="","",VLOOKUP($D34,Régional!$A$1:$Y$72,13,FALSE))</f>
        <v>MAINCENT Fabien</v>
      </c>
      <c r="G34" s="17">
        <v>195</v>
      </c>
      <c r="H34" s="17">
        <v>206</v>
      </c>
      <c r="I34" s="17">
        <v>130</v>
      </c>
      <c r="J34" s="17">
        <v>254</v>
      </c>
      <c r="K34" s="17">
        <v>206</v>
      </c>
      <c r="L34" s="17">
        <v>225</v>
      </c>
      <c r="M34" s="2">
        <f t="shared" si="1"/>
        <v>6</v>
      </c>
      <c r="N34" s="3">
        <f t="shared" si="2"/>
        <v>1216</v>
      </c>
      <c r="O34" s="6">
        <f t="shared" si="3"/>
        <v>202.66666666666666</v>
      </c>
      <c r="P34" s="70">
        <v>80</v>
      </c>
      <c r="Q34" t="str">
        <f t="shared" si="4"/>
        <v>X</v>
      </c>
    </row>
    <row r="35" spans="1:17" ht="12.75">
      <c r="A35" s="1" t="str">
        <f>IF($D35="","",VLOOKUP($D35,Accueil!$A$1:$Y$125,5,FALSE))</f>
        <v>JU</v>
      </c>
      <c r="B35" s="15" t="str">
        <f>IF($D35="","",VLOOKUP($D35,Régional!$A$1:$Y$72,7,FALSE))</f>
        <v>H</v>
      </c>
      <c r="C35" s="15" t="str">
        <f t="shared" si="0"/>
        <v>JUH</v>
      </c>
      <c r="D35" s="104" t="str">
        <f>IF(Accueil!J55="X",Accueil!A55,"")</f>
        <v>12 103040</v>
      </c>
      <c r="E35" s="1" t="str">
        <f>IF($D35="","",VLOOKUP($D35,Régional!$A$1:$Y$72,16,FALSE))</f>
        <v>ECOLE DE BOWLING DE SAINT LO</v>
      </c>
      <c r="F35" s="1" t="str">
        <f>IF($D35="","",VLOOKUP($D35,Régional!$A$1:$Y$72,13,FALSE))</f>
        <v>MAINCENT Thomas</v>
      </c>
      <c r="G35" s="17">
        <v>215</v>
      </c>
      <c r="H35" s="17">
        <v>179</v>
      </c>
      <c r="I35" s="17">
        <v>158</v>
      </c>
      <c r="J35" s="17">
        <v>176</v>
      </c>
      <c r="K35" s="17">
        <v>179</v>
      </c>
      <c r="L35" s="17">
        <v>159</v>
      </c>
      <c r="M35" s="2">
        <f t="shared" si="1"/>
        <v>6</v>
      </c>
      <c r="N35" s="3">
        <f t="shared" si="2"/>
        <v>1066</v>
      </c>
      <c r="O35" s="6">
        <f t="shared" si="3"/>
        <v>177.66666666666666</v>
      </c>
      <c r="P35" s="70">
        <v>46</v>
      </c>
      <c r="Q35" t="str">
        <f t="shared" si="4"/>
        <v>X</v>
      </c>
    </row>
    <row r="36" spans="1:17" ht="12.75">
      <c r="A36" s="1" t="str">
        <f>IF($D36="","",VLOOKUP($D36,Accueil!$A$1:$Y$125,5,FALSE))</f>
        <v>BJ</v>
      </c>
      <c r="B36" s="15" t="str">
        <f>IF($D36="","",VLOOKUP($D36,Régional!$A$1:$Y$72,7,FALSE))</f>
        <v>F</v>
      </c>
      <c r="C36" s="15" t="str">
        <f t="shared" si="0"/>
        <v>BJF</v>
      </c>
      <c r="D36" s="104" t="str">
        <f>IF(Accueil!J44="X",Accueil!A44,"")</f>
        <v>17 111904</v>
      </c>
      <c r="E36" s="1" t="str">
        <f>IF($D36="","",VLOOKUP($D36,Régional!$A$1:$Y$72,16,FALSE))</f>
        <v>ECOLE DE BOWLING DE CHERBOURG</v>
      </c>
      <c r="F36" s="1" t="str">
        <f>IF($D36="","",VLOOKUP($D36,Régional!$A$1:$Y$72,13,FALSE))</f>
        <v>MARGUERY Lou-Nha</v>
      </c>
      <c r="G36" s="17">
        <v>82</v>
      </c>
      <c r="H36" s="17">
        <v>73</v>
      </c>
      <c r="I36" s="17">
        <v>61</v>
      </c>
      <c r="J36" s="17">
        <v>79</v>
      </c>
      <c r="K36" s="17">
        <v>75</v>
      </c>
      <c r="L36" s="17">
        <v>78</v>
      </c>
      <c r="M36" s="2">
        <f t="shared" si="1"/>
        <v>6</v>
      </c>
      <c r="N36" s="3">
        <f t="shared" si="2"/>
        <v>448</v>
      </c>
      <c r="O36" s="6">
        <f t="shared" si="3"/>
        <v>74.66666666666667</v>
      </c>
      <c r="P36" s="70">
        <v>80</v>
      </c>
      <c r="Q36" t="str">
        <f t="shared" si="4"/>
        <v>X</v>
      </c>
    </row>
    <row r="37" spans="1:17" ht="12.75">
      <c r="A37" s="1" t="str">
        <f>IF($D37="","",VLOOKUP($D37,Accueil!$A$1:$Y$125,5,FALSE))</f>
        <v>JU</v>
      </c>
      <c r="B37" s="15" t="str">
        <f>IF($D37="","",VLOOKUP($D37,Régional!$A$1:$Y$72,7,FALSE))</f>
        <v>H</v>
      </c>
      <c r="C37" s="15" t="str">
        <f aca="true" t="shared" si="5" ref="C37:C68">CONCATENATE(A37,B37)</f>
        <v>JUH</v>
      </c>
      <c r="D37" s="104" t="str">
        <f>IF(Accueil!J61="X",Accueil!A61,"")</f>
        <v>18 113747</v>
      </c>
      <c r="E37" s="1" t="str">
        <f>IF($D37="","",VLOOKUP($D37,Régional!$A$1:$Y$72,16,FALSE))</f>
        <v>EAGLES BOWLING VIRE</v>
      </c>
      <c r="F37" s="1" t="str">
        <f>IF($D37="","",VLOOKUP($D37,Régional!$A$1:$Y$72,13,FALSE))</f>
        <v>MARTEL Tristan</v>
      </c>
      <c r="G37" s="17">
        <v>172</v>
      </c>
      <c r="H37" s="17">
        <v>211</v>
      </c>
      <c r="I37" s="17">
        <v>184</v>
      </c>
      <c r="J37" s="17">
        <v>161</v>
      </c>
      <c r="K37" s="17">
        <v>125</v>
      </c>
      <c r="L37" s="17">
        <v>164</v>
      </c>
      <c r="M37" s="2">
        <f aca="true" t="shared" si="6" ref="M37:M68">COUNTA(G37:L37)</f>
        <v>6</v>
      </c>
      <c r="N37" s="3">
        <f aca="true" t="shared" si="7" ref="N37:N68">SUM(G37:L37)</f>
        <v>1017</v>
      </c>
      <c r="O37" s="6">
        <f aca="true" t="shared" si="8" ref="O37:O68">IF(M37=0,0,N37/M37)</f>
        <v>169.5</v>
      </c>
      <c r="P37" s="70">
        <v>42</v>
      </c>
      <c r="Q37" t="str">
        <f aca="true" t="shared" si="9" ref="Q37:Q68">IF(D37="","","X")</f>
        <v>X</v>
      </c>
    </row>
    <row r="38" spans="1:17" ht="12.75">
      <c r="A38" s="1" t="str">
        <f>IF($D38="","",VLOOKUP($D38,Accueil!$A$1:$Y$125,5,FALSE))</f>
        <v>JU</v>
      </c>
      <c r="B38" s="15" t="str">
        <f>IF($D38="","",VLOOKUP($D38,Régional!$A$1:$Y$72,7,FALSE))</f>
        <v>F</v>
      </c>
      <c r="C38" s="15" t="str">
        <f t="shared" si="5"/>
        <v>JUF</v>
      </c>
      <c r="D38" s="104" t="str">
        <f>IF(Accueil!J60="X",Accueil!A60,"")</f>
        <v>14 106486</v>
      </c>
      <c r="E38" s="1" t="str">
        <f>IF($D38="","",VLOOKUP($D38,Régional!$A$1:$Y$72,16,FALSE))</f>
        <v>BAD BOYS SAINT-LO</v>
      </c>
      <c r="F38" s="1" t="str">
        <f>IF($D38="","",VLOOKUP($D38,Régional!$A$1:$Y$72,13,FALSE))</f>
        <v>MERCIER Axelle</v>
      </c>
      <c r="G38" s="17">
        <v>190</v>
      </c>
      <c r="H38" s="17">
        <v>127</v>
      </c>
      <c r="I38" s="17">
        <v>132</v>
      </c>
      <c r="J38" s="17">
        <v>165</v>
      </c>
      <c r="K38" s="17">
        <v>200</v>
      </c>
      <c r="L38" s="17">
        <v>166</v>
      </c>
      <c r="M38" s="2">
        <f t="shared" si="6"/>
        <v>6</v>
      </c>
      <c r="N38" s="3">
        <f t="shared" si="7"/>
        <v>980</v>
      </c>
      <c r="O38" s="6">
        <f t="shared" si="8"/>
        <v>163.33333333333334</v>
      </c>
      <c r="P38" s="70">
        <v>50</v>
      </c>
      <c r="Q38" t="str">
        <f t="shared" si="9"/>
        <v>X</v>
      </c>
    </row>
    <row r="39" spans="1:17" ht="12.75">
      <c r="A39" s="1" t="str">
        <f>IF($D39="","",VLOOKUP($D39,Accueil!$A$1:$Y$125,5,FALSE))</f>
        <v>JU</v>
      </c>
      <c r="B39" s="15" t="str">
        <f>IF($D39="","",VLOOKUP($D39,Régional!$A$1:$Y$72,7,FALSE))</f>
        <v>H</v>
      </c>
      <c r="C39" s="15" t="str">
        <f t="shared" si="5"/>
        <v>JUH</v>
      </c>
      <c r="D39" s="104" t="str">
        <f>IF(Accueil!J25="X",Accueil!A25,"")</f>
        <v>14 106439</v>
      </c>
      <c r="E39" s="1" t="str">
        <f>IF($D39="","",VLOOKUP($D39,Régional!$A$1:$Y$72,16,FALSE))</f>
        <v>BOWLING CLUB CHERBOURG</v>
      </c>
      <c r="F39" s="1" t="str">
        <f>IF($D39="","",VLOOKUP($D39,Régional!$A$1:$Y$72,13,FALSE))</f>
        <v>METTE Théophile</v>
      </c>
      <c r="G39" s="17">
        <v>195</v>
      </c>
      <c r="H39" s="17">
        <v>206</v>
      </c>
      <c r="I39" s="17">
        <v>158</v>
      </c>
      <c r="J39" s="17">
        <v>189</v>
      </c>
      <c r="K39" s="17">
        <v>191</v>
      </c>
      <c r="L39" s="17">
        <v>212</v>
      </c>
      <c r="M39" s="2">
        <f t="shared" si="6"/>
        <v>6</v>
      </c>
      <c r="N39" s="3">
        <f t="shared" si="7"/>
        <v>1151</v>
      </c>
      <c r="O39" s="6">
        <f t="shared" si="8"/>
        <v>191.83333333333334</v>
      </c>
      <c r="P39" s="70">
        <v>60</v>
      </c>
      <c r="Q39" t="str">
        <f t="shared" si="9"/>
        <v>X</v>
      </c>
    </row>
    <row r="40" spans="1:17" ht="12.75">
      <c r="A40" s="1" t="str">
        <f>IF($D40="","",VLOOKUP($D40,Accueil!$A$1:$Y$125,5,FALSE))</f>
        <v>MI</v>
      </c>
      <c r="B40" s="15" t="str">
        <f>IF($D40="","",VLOOKUP($D40,Régional!$A$1:$Y$72,7,FALSE))</f>
        <v>F</v>
      </c>
      <c r="C40" s="15" t="str">
        <f t="shared" si="5"/>
        <v>MIF</v>
      </c>
      <c r="D40" s="104" t="str">
        <f>IF(Accueil!J40="X",Accueil!A40,"")</f>
        <v>15 107724</v>
      </c>
      <c r="E40" s="1" t="str">
        <f>IF($D40="","",VLOOKUP($D40,Régional!$A$1:$Y$72,16,FALSE))</f>
        <v>ECOLE DE BOWLING DE CHERBOURG</v>
      </c>
      <c r="F40" s="1" t="str">
        <f>IF($D40="","",VLOOKUP($D40,Régional!$A$1:$Y$72,13,FALSE))</f>
        <v>MOREAU Anaïs</v>
      </c>
      <c r="G40" s="17"/>
      <c r="H40" s="17"/>
      <c r="I40" s="17"/>
      <c r="J40" s="17"/>
      <c r="K40" s="17"/>
      <c r="L40" s="17"/>
      <c r="M40" s="2">
        <f t="shared" si="6"/>
        <v>0</v>
      </c>
      <c r="N40" s="3">
        <f t="shared" si="7"/>
        <v>0</v>
      </c>
      <c r="O40" s="6">
        <f t="shared" si="8"/>
        <v>0</v>
      </c>
      <c r="P40" s="70"/>
      <c r="Q40" t="str">
        <f t="shared" si="9"/>
        <v>X</v>
      </c>
    </row>
    <row r="41" spans="1:17" ht="12.75">
      <c r="A41" s="1" t="str">
        <f>IF($D41="","",VLOOKUP($D41,Accueil!$A$1:$Y$125,5,FALSE))</f>
        <v>CA</v>
      </c>
      <c r="B41" s="15" t="str">
        <f>IF($D41="","",VLOOKUP($D41,Régional!$A$1:$Y$72,7,FALSE))</f>
        <v>H</v>
      </c>
      <c r="C41" s="15" t="str">
        <f t="shared" si="5"/>
        <v>CAH</v>
      </c>
      <c r="D41" s="104" t="str">
        <f>IF(Accueil!J52="X",Accueil!A52,"")</f>
        <v>11 101850</v>
      </c>
      <c r="E41" s="1" t="str">
        <f>IF($D41="","",VLOOKUP($D41,Régional!$A$1:$Y$72,16,FALSE))</f>
        <v>ECOLE DE BOWLING DE CHERBOURG</v>
      </c>
      <c r="F41" s="1" t="str">
        <f>IF($D41="","",VLOOKUP($D41,Régional!$A$1:$Y$72,13,FALSE))</f>
        <v>MOUETTE Amalric</v>
      </c>
      <c r="G41" s="17">
        <v>119</v>
      </c>
      <c r="H41" s="17">
        <v>135</v>
      </c>
      <c r="I41" s="17">
        <v>104</v>
      </c>
      <c r="J41" s="17">
        <v>115</v>
      </c>
      <c r="K41" s="17">
        <v>96</v>
      </c>
      <c r="L41" s="17">
        <v>111</v>
      </c>
      <c r="M41" s="2">
        <f t="shared" si="6"/>
        <v>6</v>
      </c>
      <c r="N41" s="3">
        <f t="shared" si="7"/>
        <v>680</v>
      </c>
      <c r="O41" s="6">
        <f t="shared" si="8"/>
        <v>113.33333333333333</v>
      </c>
      <c r="P41" s="70">
        <v>34</v>
      </c>
      <c r="Q41" t="str">
        <f t="shared" si="9"/>
        <v>X</v>
      </c>
    </row>
    <row r="42" spans="1:17" ht="12.75">
      <c r="A42" s="1" t="str">
        <f>IF($D42="","",VLOOKUP($D42,Accueil!$A$1:$Y$125,5,FALSE))</f>
        <v>CA</v>
      </c>
      <c r="B42" s="15" t="str">
        <f>IF($D42="","",VLOOKUP($D42,Régional!$A$1:$Y$72,7,FALSE))</f>
        <v>H</v>
      </c>
      <c r="C42" s="15" t="str">
        <f t="shared" si="5"/>
        <v>CAH</v>
      </c>
      <c r="D42" s="104" t="str">
        <f>IF(Accueil!J39="X",Accueil!A39,"")</f>
        <v>14 106318</v>
      </c>
      <c r="E42" s="1" t="str">
        <f>IF($D42="","",VLOOKUP($D42,Régional!$A$1:$Y$72,16,FALSE))</f>
        <v>EAGLES BOWLING VIRE</v>
      </c>
      <c r="F42" s="1" t="str">
        <f>IF($D42="","",VLOOKUP($D42,Régional!$A$1:$Y$72,13,FALSE))</f>
        <v>MOULIN Jimmy</v>
      </c>
      <c r="G42" s="17">
        <v>119</v>
      </c>
      <c r="H42" s="17">
        <v>158</v>
      </c>
      <c r="I42" s="17">
        <v>105</v>
      </c>
      <c r="J42" s="17">
        <v>125</v>
      </c>
      <c r="K42" s="17">
        <v>120</v>
      </c>
      <c r="L42" s="17">
        <v>109</v>
      </c>
      <c r="M42" s="2">
        <f t="shared" si="6"/>
        <v>6</v>
      </c>
      <c r="N42" s="3">
        <f t="shared" si="7"/>
        <v>736</v>
      </c>
      <c r="O42" s="6">
        <f t="shared" si="8"/>
        <v>122.66666666666667</v>
      </c>
      <c r="P42" s="70">
        <v>42</v>
      </c>
      <c r="Q42" t="str">
        <f t="shared" si="9"/>
        <v>X</v>
      </c>
    </row>
    <row r="43" spans="1:17" ht="12.75">
      <c r="A43" s="1" t="str">
        <f>IF($D43="","",VLOOKUP($D43,Accueil!$A$1:$Y$125,5,FALSE))</f>
        <v>CA</v>
      </c>
      <c r="B43" s="15" t="str">
        <f>IF($D43="","",VLOOKUP($D43,Régional!$A$1:$Y$72,7,FALSE))</f>
        <v>H</v>
      </c>
      <c r="C43" s="15" t="str">
        <f t="shared" si="5"/>
        <v>CAH</v>
      </c>
      <c r="D43" s="104" t="str">
        <f>IF(Accueil!J42="X",Accueil!A42,"")</f>
        <v>16 110323</v>
      </c>
      <c r="E43" s="1" t="str">
        <f>IF($D43="","",VLOOKUP($D43,Régional!$A$1:$Y$72,16,FALSE))</f>
        <v>ECOLE DE BOWLING DE CHERBOURG</v>
      </c>
      <c r="F43" s="1" t="str">
        <f>IF($D43="","",VLOOKUP($D43,Régional!$A$1:$Y$72,13,FALSE))</f>
        <v>NAGA Gaëtan</v>
      </c>
      <c r="G43" s="17">
        <v>137</v>
      </c>
      <c r="H43" s="17">
        <v>125</v>
      </c>
      <c r="I43" s="17">
        <v>178</v>
      </c>
      <c r="J43" s="17">
        <v>145</v>
      </c>
      <c r="K43" s="17">
        <v>176</v>
      </c>
      <c r="L43" s="17">
        <v>149</v>
      </c>
      <c r="M43" s="2">
        <f t="shared" si="6"/>
        <v>6</v>
      </c>
      <c r="N43" s="3">
        <f t="shared" si="7"/>
        <v>910</v>
      </c>
      <c r="O43" s="6">
        <f t="shared" si="8"/>
        <v>151.66666666666666</v>
      </c>
      <c r="P43" s="70">
        <v>50</v>
      </c>
      <c r="Q43" t="str">
        <f t="shared" si="9"/>
        <v>X</v>
      </c>
    </row>
    <row r="44" spans="1:17" ht="12.75">
      <c r="A44" s="1" t="str">
        <f>IF($D44="","",VLOOKUP($D44,Accueil!$A$1:$Y$125,5,FALSE))</f>
        <v>BJ</v>
      </c>
      <c r="B44" s="15" t="str">
        <f>IF($D44="","",VLOOKUP($D44,Régional!$A$1:$Y$72,7,FALSE))</f>
        <v>H</v>
      </c>
      <c r="C44" s="15" t="str">
        <f t="shared" si="5"/>
        <v>BJH</v>
      </c>
      <c r="D44" s="104" t="str">
        <f>IF(Accueil!J45="X",Accueil!A45,"")</f>
        <v>17 111667</v>
      </c>
      <c r="E44" s="1" t="str">
        <f>IF($D44="","",VLOOKUP($D44,Régional!$A$1:$Y$72,16,FALSE))</f>
        <v>ECOLE DE BOWLING DE CHERBOURG</v>
      </c>
      <c r="F44" s="1" t="str">
        <f>IF($D44="","",VLOOKUP($D44,Régional!$A$1:$Y$72,13,FALSE))</f>
        <v>NAGA Yoann</v>
      </c>
      <c r="G44" s="17">
        <v>83</v>
      </c>
      <c r="H44" s="17">
        <v>117</v>
      </c>
      <c r="I44" s="17">
        <v>134</v>
      </c>
      <c r="J44" s="17">
        <v>110</v>
      </c>
      <c r="K44" s="17">
        <v>103</v>
      </c>
      <c r="L44" s="17">
        <v>120</v>
      </c>
      <c r="M44" s="2">
        <f t="shared" si="6"/>
        <v>6</v>
      </c>
      <c r="N44" s="3">
        <f t="shared" si="7"/>
        <v>667</v>
      </c>
      <c r="O44" s="6">
        <f t="shared" si="8"/>
        <v>111.16666666666667</v>
      </c>
      <c r="P44" s="70">
        <v>80</v>
      </c>
      <c r="Q44" t="str">
        <f t="shared" si="9"/>
        <v>X</v>
      </c>
    </row>
    <row r="45" spans="1:17" ht="12.75">
      <c r="A45" s="1" t="str">
        <f>IF($D45="","",VLOOKUP($D45,Accueil!$A$1:$Y$125,5,FALSE))</f>
        <v>JU</v>
      </c>
      <c r="B45" s="15" t="str">
        <f>IF($D45="","",VLOOKUP($D45,Régional!$A$1:$Y$72,7,FALSE))</f>
        <v>H</v>
      </c>
      <c r="C45" s="15" t="str">
        <f t="shared" si="5"/>
        <v>JUH</v>
      </c>
      <c r="D45" s="104" t="str">
        <f>IF(Accueil!J34="X",Accueil!A34,"")</f>
        <v>10 99486</v>
      </c>
      <c r="E45" s="1" t="str">
        <f>IF($D45="","",VLOOKUP($D45,Régional!$A$1:$Y$72,16,FALSE))</f>
        <v>ECOLE DE BOWLING D'ARGENTAN</v>
      </c>
      <c r="F45" s="1" t="str">
        <f>IF($D45="","",VLOOKUP($D45,Régional!$A$1:$Y$72,13,FALSE))</f>
        <v>PERRIERE Clément</v>
      </c>
      <c r="G45" s="17">
        <v>170</v>
      </c>
      <c r="H45" s="17">
        <v>199</v>
      </c>
      <c r="I45" s="17">
        <v>145</v>
      </c>
      <c r="J45" s="17">
        <v>189</v>
      </c>
      <c r="K45" s="17">
        <v>181</v>
      </c>
      <c r="L45" s="17">
        <v>185</v>
      </c>
      <c r="M45" s="2">
        <f t="shared" si="6"/>
        <v>6</v>
      </c>
      <c r="N45" s="3">
        <f t="shared" si="7"/>
        <v>1069</v>
      </c>
      <c r="O45" s="6">
        <f t="shared" si="8"/>
        <v>178.16666666666666</v>
      </c>
      <c r="P45" s="70">
        <v>50</v>
      </c>
      <c r="Q45" t="str">
        <f t="shared" si="9"/>
        <v>X</v>
      </c>
    </row>
    <row r="46" spans="1:17" ht="12.75">
      <c r="A46" s="1" t="str">
        <f>IF($D46="","",VLOOKUP($D46,Accueil!$A$1:$Y$125,5,FALSE))</f>
        <v>MI</v>
      </c>
      <c r="B46" s="15" t="str">
        <f>IF($D46="","",VLOOKUP($D46,Régional!$A$1:$Y$72,7,FALSE))</f>
        <v>H</v>
      </c>
      <c r="C46" s="15" t="str">
        <f t="shared" si="5"/>
        <v>MIH</v>
      </c>
      <c r="D46" s="104" t="str">
        <f>IF(Accueil!J50="X",Accueil!A50,"")</f>
        <v>17 111771</v>
      </c>
      <c r="E46" s="1" t="str">
        <f>IF($D46="","",VLOOKUP($D46,Régional!$A$1:$Y$72,16,FALSE))</f>
        <v>ECOLE DE BOWLING DE CHERBOURG</v>
      </c>
      <c r="F46" s="1" t="str">
        <f>IF($D46="","",VLOOKUP($D46,Régional!$A$1:$Y$72,13,FALSE))</f>
        <v>PISSIS Elliot</v>
      </c>
      <c r="G46" s="17">
        <v>77</v>
      </c>
      <c r="H46" s="17">
        <v>106</v>
      </c>
      <c r="I46" s="17">
        <v>91</v>
      </c>
      <c r="J46" s="17">
        <v>101</v>
      </c>
      <c r="K46" s="17">
        <v>125</v>
      </c>
      <c r="L46" s="17">
        <v>86</v>
      </c>
      <c r="M46" s="2">
        <f t="shared" si="6"/>
        <v>6</v>
      </c>
      <c r="N46" s="3">
        <f t="shared" si="7"/>
        <v>586</v>
      </c>
      <c r="O46" s="6">
        <f t="shared" si="8"/>
        <v>97.66666666666667</v>
      </c>
      <c r="P46" s="70">
        <v>42</v>
      </c>
      <c r="Q46" t="str">
        <f t="shared" si="9"/>
        <v>X</v>
      </c>
    </row>
    <row r="47" spans="1:17" ht="12.75">
      <c r="A47" s="1" t="str">
        <f>IF($D47="","",VLOOKUP($D47,Accueil!$A$1:$Y$125,5,FALSE))</f>
        <v>CA</v>
      </c>
      <c r="B47" s="15" t="str">
        <f>IF($D47="","",VLOOKUP($D47,Régional!$A$1:$Y$72,7,FALSE))</f>
        <v>F</v>
      </c>
      <c r="C47" s="15" t="str">
        <f t="shared" si="5"/>
        <v>CAF</v>
      </c>
      <c r="D47" s="104" t="str">
        <f>IF(Accueil!J30="X",Accueil!A30,"")</f>
        <v>13 105141</v>
      </c>
      <c r="E47" s="1" t="str">
        <f>IF($D47="","",VLOOKUP($D47,Régional!$A$1:$Y$72,16,FALSE))</f>
        <v>FLERS BOWLING IMPACT</v>
      </c>
      <c r="F47" s="1" t="str">
        <f>IF($D47="","",VLOOKUP($D47,Régional!$A$1:$Y$72,13,FALSE))</f>
        <v>SORET Lou-Ann</v>
      </c>
      <c r="G47" s="17">
        <v>189</v>
      </c>
      <c r="H47" s="17">
        <v>156</v>
      </c>
      <c r="I47" s="17">
        <v>168</v>
      </c>
      <c r="J47" s="17">
        <v>199</v>
      </c>
      <c r="K47" s="17">
        <v>236</v>
      </c>
      <c r="L47" s="17">
        <v>212</v>
      </c>
      <c r="M47" s="2">
        <f t="shared" si="6"/>
        <v>6</v>
      </c>
      <c r="N47" s="3">
        <f t="shared" si="7"/>
        <v>1160</v>
      </c>
      <c r="O47" s="6">
        <f t="shared" si="8"/>
        <v>193.33333333333334</v>
      </c>
      <c r="P47" s="70">
        <v>80</v>
      </c>
      <c r="Q47" t="str">
        <f t="shared" si="9"/>
        <v>X</v>
      </c>
    </row>
    <row r="48" spans="1:17" ht="12.75">
      <c r="A48" s="1" t="str">
        <f>IF($D48="","",VLOOKUP($D48,Accueil!$A$1:$Y$125,5,FALSE))</f>
        <v>MI</v>
      </c>
      <c r="B48" s="15" t="str">
        <f>IF($D48="","",VLOOKUP($D48,Régional!$A$1:$Y$72,7,FALSE))</f>
        <v>H</v>
      </c>
      <c r="C48" s="15" t="str">
        <f t="shared" si="5"/>
        <v>MIH</v>
      </c>
      <c r="D48" s="104" t="str">
        <f>IF(Accueil!J32="X",Accueil!A32,"")</f>
        <v>13 105142</v>
      </c>
      <c r="E48" s="1" t="str">
        <f>IF($D48="","",VLOOKUP($D48,Régional!$A$1:$Y$72,16,FALSE))</f>
        <v>FLERS BOWLING IMPACT</v>
      </c>
      <c r="F48" s="1" t="str">
        <f>IF($D48="","",VLOOKUP($D48,Régional!$A$1:$Y$72,13,FALSE))</f>
        <v>SORET Mathéo</v>
      </c>
      <c r="G48" s="17">
        <v>179</v>
      </c>
      <c r="H48" s="17">
        <v>150</v>
      </c>
      <c r="I48" s="17">
        <v>214</v>
      </c>
      <c r="J48" s="17">
        <v>146</v>
      </c>
      <c r="K48" s="17">
        <v>141</v>
      </c>
      <c r="L48" s="17">
        <v>167</v>
      </c>
      <c r="M48" s="2">
        <f t="shared" si="6"/>
        <v>6</v>
      </c>
      <c r="N48" s="3">
        <f t="shared" si="7"/>
        <v>997</v>
      </c>
      <c r="O48" s="6">
        <f t="shared" si="8"/>
        <v>166.16666666666666</v>
      </c>
      <c r="P48" s="70">
        <v>80</v>
      </c>
      <c r="Q48" t="str">
        <f t="shared" si="9"/>
        <v>X</v>
      </c>
    </row>
    <row r="49" spans="1:17" ht="12.75">
      <c r="A49" s="1" t="str">
        <f>IF($D49="","",VLOOKUP($D49,Accueil!$A$1:$Y$125,5,FALSE))</f>
        <v>CA</v>
      </c>
      <c r="B49" s="15" t="str">
        <f>IF($D49="","",VLOOKUP($D49,Régional!$A$1:$Y$72,7,FALSE))</f>
        <v>H</v>
      </c>
      <c r="C49" s="15" t="str">
        <f t="shared" si="5"/>
        <v>CAH</v>
      </c>
      <c r="D49" s="104" t="str">
        <f>IF(Accueil!J64="X",Accueil!A64,"")</f>
        <v>14 106441</v>
      </c>
      <c r="E49" s="1" t="str">
        <f>IF($D49="","",VLOOKUP($D49,Régional!$A$1:$Y$72,16,FALSE))</f>
        <v>ECOLE DE BOWLING DE CHERBOURG</v>
      </c>
      <c r="F49" s="1" t="str">
        <f>IF($D49="","",VLOOKUP($D49,Régional!$A$1:$Y$72,13,FALSE))</f>
        <v>VAQUEZ Jonas</v>
      </c>
      <c r="G49" s="17">
        <v>132</v>
      </c>
      <c r="H49" s="17">
        <v>119</v>
      </c>
      <c r="I49" s="17">
        <v>102</v>
      </c>
      <c r="J49" s="17">
        <v>102</v>
      </c>
      <c r="K49" s="17">
        <v>142</v>
      </c>
      <c r="L49" s="17">
        <v>106</v>
      </c>
      <c r="M49" s="2">
        <f t="shared" si="6"/>
        <v>6</v>
      </c>
      <c r="N49" s="3">
        <f t="shared" si="7"/>
        <v>703</v>
      </c>
      <c r="O49" s="6">
        <f t="shared" si="8"/>
        <v>117.16666666666667</v>
      </c>
      <c r="P49" s="70">
        <v>38</v>
      </c>
      <c r="Q49" t="str">
        <f t="shared" si="9"/>
        <v>X</v>
      </c>
    </row>
    <row r="50" spans="1:17" ht="12.75">
      <c r="A50" s="1" t="str">
        <f>IF($D50="","",VLOOKUP($D50,Accueil!$A$1:$Y$125,5,FALSE))</f>
        <v>MI</v>
      </c>
      <c r="B50" s="15" t="str">
        <f>IF($D50="","",VLOOKUP($D50,Régional!$A$1:$Y$72,7,FALSE))</f>
        <v>H</v>
      </c>
      <c r="C50" s="15" t="str">
        <f t="shared" si="5"/>
        <v>MIH</v>
      </c>
      <c r="D50" s="104" t="str">
        <f>IF(Accueil!J33="X",Accueil!A33,"")</f>
        <v>15 108468</v>
      </c>
      <c r="E50" s="1" t="str">
        <f>IF($D50="","",VLOOKUP($D50,Régional!$A$1:$Y$72,16,FALSE))</f>
        <v>FLERS BOWLING IMPACT</v>
      </c>
      <c r="F50" s="1" t="str">
        <f>IF($D50="","",VLOOKUP($D50,Régional!$A$1:$Y$72,13,FALSE))</f>
        <v>VAUTIER-GAUMIN Maxime</v>
      </c>
      <c r="G50" s="17">
        <v>126</v>
      </c>
      <c r="H50" s="17">
        <v>159</v>
      </c>
      <c r="I50" s="17">
        <v>145</v>
      </c>
      <c r="J50" s="17">
        <v>125</v>
      </c>
      <c r="K50" s="17">
        <v>114</v>
      </c>
      <c r="L50" s="17">
        <v>101</v>
      </c>
      <c r="M50" s="2">
        <f t="shared" si="6"/>
        <v>6</v>
      </c>
      <c r="N50" s="3">
        <f t="shared" si="7"/>
        <v>770</v>
      </c>
      <c r="O50" s="6">
        <f t="shared" si="8"/>
        <v>128.33333333333334</v>
      </c>
      <c r="P50" s="70">
        <v>50</v>
      </c>
      <c r="Q50" t="str">
        <f t="shared" si="9"/>
        <v>X</v>
      </c>
    </row>
    <row r="51" spans="1:17" ht="12.75">
      <c r="A51" s="1">
        <f>IF($D51="","",VLOOKUP($D51,Accueil!$A$1:$Y$125,5,FALSE))</f>
      </c>
      <c r="B51" s="15">
        <f>IF($D51="","",VLOOKUP($D51,Régional!$A$1:$Y$72,7,FALSE))</f>
      </c>
      <c r="C51" s="15">
        <f t="shared" si="5"/>
      </c>
      <c r="D51" s="104">
        <f>IF(Accueil!J67="X",Accueil!A67,"")</f>
      </c>
      <c r="E51" s="1">
        <f>IF($D51="","",VLOOKUP($D51,Régional!$A$1:$Y$72,16,FALSE))</f>
      </c>
      <c r="F51" s="1">
        <f>IF($D51="","",VLOOKUP($D51,Régional!$A$1:$Y$72,13,FALSE))</f>
      </c>
      <c r="G51" s="17"/>
      <c r="H51" s="17"/>
      <c r="I51" s="17"/>
      <c r="J51" s="17"/>
      <c r="K51" s="17"/>
      <c r="L51" s="17"/>
      <c r="M51" s="2">
        <f t="shared" si="6"/>
        <v>0</v>
      </c>
      <c r="N51" s="3">
        <f t="shared" si="7"/>
        <v>0</v>
      </c>
      <c r="O51" s="6">
        <f t="shared" si="8"/>
        <v>0</v>
      </c>
      <c r="P51" s="70"/>
      <c r="Q51">
        <f t="shared" si="9"/>
      </c>
    </row>
    <row r="52" spans="1:17" ht="12.75">
      <c r="A52" s="1">
        <f>IF($D52="","",VLOOKUP($D52,Accueil!$A$1:$Y$125,5,FALSE))</f>
      </c>
      <c r="B52" s="15">
        <f>IF($D52="","",VLOOKUP($D52,Régional!$A$1:$Y$72,7,FALSE))</f>
      </c>
      <c r="C52" s="15">
        <f t="shared" si="5"/>
      </c>
      <c r="D52" s="104">
        <f>IF(Accueil!J73="X",Accueil!A73,"")</f>
      </c>
      <c r="E52" s="1">
        <f>IF($D52="","",VLOOKUP($D52,Régional!$A$1:$Y$72,16,FALSE))</f>
      </c>
      <c r="F52" s="1">
        <f>IF($D52="","",VLOOKUP($D52,Régional!$A$1:$Y$72,13,FALSE))</f>
      </c>
      <c r="G52" s="17"/>
      <c r="H52" s="17"/>
      <c r="I52" s="17"/>
      <c r="J52" s="17"/>
      <c r="K52" s="17"/>
      <c r="L52" s="17"/>
      <c r="M52" s="2">
        <f t="shared" si="6"/>
        <v>0</v>
      </c>
      <c r="N52" s="3">
        <f t="shared" si="7"/>
        <v>0</v>
      </c>
      <c r="O52" s="6">
        <f t="shared" si="8"/>
        <v>0</v>
      </c>
      <c r="P52" s="70"/>
      <c r="Q52">
        <f t="shared" si="9"/>
      </c>
    </row>
    <row r="53" spans="1:17" ht="12.75">
      <c r="A53" s="1">
        <f>IF($D53="","",VLOOKUP($D53,Accueil!$A$1:$Y$125,5,FALSE))</f>
      </c>
      <c r="B53" s="15">
        <f>IF($D53="","",VLOOKUP($D53,Régional!$A$1:$Y$72,7,FALSE))</f>
      </c>
      <c r="C53" s="15">
        <f t="shared" si="5"/>
      </c>
      <c r="D53" s="104">
        <f>IF(Accueil!J79="X",Accueil!A79,"")</f>
      </c>
      <c r="E53" s="1">
        <f>IF($D53="","",VLOOKUP($D53,Régional!$A$1:$Y$72,16,FALSE))</f>
      </c>
      <c r="F53" s="1">
        <f>IF($D53="","",VLOOKUP($D53,Régional!$A$1:$Y$72,13,FALSE))</f>
      </c>
      <c r="G53" s="17"/>
      <c r="H53" s="17"/>
      <c r="I53" s="17"/>
      <c r="J53" s="17"/>
      <c r="K53" s="17"/>
      <c r="L53" s="17"/>
      <c r="M53" s="2">
        <f t="shared" si="6"/>
        <v>0</v>
      </c>
      <c r="N53" s="3">
        <f t="shared" si="7"/>
        <v>0</v>
      </c>
      <c r="O53" s="6">
        <f t="shared" si="8"/>
        <v>0</v>
      </c>
      <c r="P53" s="70"/>
      <c r="Q53">
        <f t="shared" si="9"/>
      </c>
    </row>
    <row r="54" spans="1:17" ht="12.75">
      <c r="A54" s="1">
        <f>IF($D54="","",VLOOKUP($D54,Accueil!$A$1:$Y$125,5,FALSE))</f>
      </c>
      <c r="B54" s="15">
        <f>IF($D54="","",VLOOKUP($D54,Régional!$A$1:$Y$72,7,FALSE))</f>
      </c>
      <c r="C54" s="15">
        <f t="shared" si="5"/>
      </c>
      <c r="D54" s="104">
        <f>IF(Accueil!J80="X",Accueil!A80,"")</f>
      </c>
      <c r="E54" s="1">
        <f>IF($D54="","",VLOOKUP($D54,Régional!$A$1:$Y$72,16,FALSE))</f>
      </c>
      <c r="F54" s="1">
        <f>IF($D54="","",VLOOKUP($D54,Régional!$A$1:$Y$72,13,FALSE))</f>
      </c>
      <c r="G54" s="17"/>
      <c r="H54" s="17"/>
      <c r="I54" s="17"/>
      <c r="J54" s="17"/>
      <c r="K54" s="17"/>
      <c r="L54" s="17"/>
      <c r="M54" s="2">
        <f t="shared" si="6"/>
        <v>0</v>
      </c>
      <c r="N54" s="3">
        <f t="shared" si="7"/>
        <v>0</v>
      </c>
      <c r="O54" s="6">
        <f t="shared" si="8"/>
        <v>0</v>
      </c>
      <c r="P54" s="70"/>
      <c r="Q54">
        <f t="shared" si="9"/>
      </c>
    </row>
    <row r="55" spans="1:17" ht="12.75">
      <c r="A55" s="1">
        <f>IF($D55="","",VLOOKUP($D55,Accueil!$A$1:$Y$125,5,FALSE))</f>
      </c>
      <c r="B55" s="15">
        <f>IF($D55="","",VLOOKUP($D55,Régional!$A$1:$Y$72,7,FALSE))</f>
      </c>
      <c r="C55" s="15">
        <f t="shared" si="5"/>
      </c>
      <c r="D55" s="104">
        <f>IF(Accueil!J76="X",Accueil!A76,"")</f>
      </c>
      <c r="E55" s="1">
        <f>IF($D55="","",VLOOKUP($D55,Régional!$A$1:$Y$72,16,FALSE))</f>
      </c>
      <c r="F55" s="1">
        <f>IF($D55="","",VLOOKUP($D55,Régional!$A$1:$Y$72,13,FALSE))</f>
      </c>
      <c r="G55" s="17"/>
      <c r="H55" s="17"/>
      <c r="I55" s="17"/>
      <c r="J55" s="17"/>
      <c r="K55" s="17"/>
      <c r="L55" s="17"/>
      <c r="M55" s="2">
        <f t="shared" si="6"/>
        <v>0</v>
      </c>
      <c r="N55" s="3">
        <f t="shared" si="7"/>
        <v>0</v>
      </c>
      <c r="O55" s="6">
        <f t="shared" si="8"/>
        <v>0</v>
      </c>
      <c r="P55" s="70"/>
      <c r="Q55">
        <f t="shared" si="9"/>
      </c>
    </row>
    <row r="56" spans="1:17" ht="12.75">
      <c r="A56" s="1">
        <f>IF($D56="","",VLOOKUP($D56,Accueil!$A$1:$Y$125,5,FALSE))</f>
      </c>
      <c r="B56" s="15">
        <f>IF($D56="","",VLOOKUP($D56,Régional!$A$1:$Y$72,7,FALSE))</f>
      </c>
      <c r="C56" s="15">
        <f t="shared" si="5"/>
      </c>
      <c r="D56" s="104">
        <f>IF(Accueil!J81="X",Accueil!A81,"")</f>
      </c>
      <c r="E56" s="1">
        <f>IF($D56="","",VLOOKUP($D56,Régional!$A$1:$Y$72,16,FALSE))</f>
      </c>
      <c r="F56" s="1">
        <f>IF($D56="","",VLOOKUP($D56,Régional!$A$1:$Y$72,13,FALSE))</f>
      </c>
      <c r="G56" s="17"/>
      <c r="H56" s="17"/>
      <c r="I56" s="17"/>
      <c r="J56" s="17"/>
      <c r="K56" s="17"/>
      <c r="L56" s="17"/>
      <c r="M56" s="2">
        <f t="shared" si="6"/>
        <v>0</v>
      </c>
      <c r="N56" s="3">
        <f t="shared" si="7"/>
        <v>0</v>
      </c>
      <c r="O56" s="6">
        <f t="shared" si="8"/>
        <v>0</v>
      </c>
      <c r="P56" s="70"/>
      <c r="Q56">
        <f t="shared" si="9"/>
      </c>
    </row>
    <row r="57" spans="1:17" ht="12.75">
      <c r="A57" s="1">
        <f>IF($D57="","",VLOOKUP($D57,Accueil!$A$1:$Y$125,5,FALSE))</f>
      </c>
      <c r="B57" s="15">
        <f>IF($D57="","",VLOOKUP($D57,Régional!$A$1:$Y$72,7,FALSE))</f>
      </c>
      <c r="C57" s="15">
        <f t="shared" si="5"/>
      </c>
      <c r="D57" s="104">
        <f>IF(Accueil!J84="X",Accueil!A84,"")</f>
      </c>
      <c r="E57" s="1">
        <f>IF($D57="","",VLOOKUP($D57,Régional!$A$1:$Y$72,16,FALSE))</f>
      </c>
      <c r="F57" s="1">
        <f>IF($D57="","",VLOOKUP($D57,Régional!$A$1:$Y$72,13,FALSE))</f>
      </c>
      <c r="G57" s="17"/>
      <c r="H57" s="17"/>
      <c r="I57" s="17"/>
      <c r="J57" s="17"/>
      <c r="K57" s="17"/>
      <c r="L57" s="17"/>
      <c r="M57" s="2">
        <f t="shared" si="6"/>
        <v>0</v>
      </c>
      <c r="N57" s="3">
        <f t="shared" si="7"/>
        <v>0</v>
      </c>
      <c r="O57" s="6">
        <f t="shared" si="8"/>
        <v>0</v>
      </c>
      <c r="P57" s="70"/>
      <c r="Q57">
        <f t="shared" si="9"/>
      </c>
    </row>
    <row r="58" spans="1:17" ht="12.75">
      <c r="A58" s="1">
        <f>IF($D58="","",VLOOKUP($D58,Accueil!$A$1:$Y$125,5,FALSE))</f>
      </c>
      <c r="B58" s="15">
        <f>IF($D58="","",VLOOKUP($D58,Régional!$A$1:$Y$72,7,FALSE))</f>
      </c>
      <c r="C58" s="15">
        <f t="shared" si="5"/>
      </c>
      <c r="D58" s="104">
        <f>IF(Accueil!J78="X",Accueil!A78,"")</f>
      </c>
      <c r="E58" s="1">
        <f>IF($D58="","",VLOOKUP($D58,Régional!$A$1:$Y$72,16,FALSE))</f>
      </c>
      <c r="F58" s="1">
        <f>IF($D58="","",VLOOKUP($D58,Régional!$A$1:$Y$72,13,FALSE))</f>
      </c>
      <c r="G58" s="17"/>
      <c r="H58" s="17"/>
      <c r="I58" s="17"/>
      <c r="J58" s="17"/>
      <c r="K58" s="17"/>
      <c r="L58" s="17"/>
      <c r="M58" s="2">
        <f t="shared" si="6"/>
        <v>0</v>
      </c>
      <c r="N58" s="3">
        <f t="shared" si="7"/>
        <v>0</v>
      </c>
      <c r="O58" s="6">
        <f t="shared" si="8"/>
        <v>0</v>
      </c>
      <c r="P58" s="70"/>
      <c r="Q58">
        <f t="shared" si="9"/>
      </c>
    </row>
    <row r="59" spans="1:17" ht="12.75">
      <c r="A59" s="1">
        <f>IF($D59="","",VLOOKUP($D59,Accueil!$A$1:$Y$125,5,FALSE))</f>
      </c>
      <c r="B59" s="15">
        <f>IF($D59="","",VLOOKUP($D59,Régional!$A$1:$Y$72,7,FALSE))</f>
      </c>
      <c r="C59" s="15">
        <f t="shared" si="5"/>
      </c>
      <c r="D59" s="104">
        <f>IF(Accueil!J46="X",Accueil!A46,"")</f>
      </c>
      <c r="E59" s="1">
        <f>IF($D59="","",VLOOKUP($D59,Régional!$A$1:$Y$72,16,FALSE))</f>
      </c>
      <c r="F59" s="1">
        <f>IF($D59="","",VLOOKUP($D59,Régional!$A$1:$Y$72,13,FALSE))</f>
      </c>
      <c r="G59" s="17"/>
      <c r="H59" s="17"/>
      <c r="I59" s="17"/>
      <c r="J59" s="17"/>
      <c r="K59" s="17"/>
      <c r="L59" s="17"/>
      <c r="M59" s="2">
        <f t="shared" si="6"/>
        <v>0</v>
      </c>
      <c r="N59" s="3">
        <f t="shared" si="7"/>
        <v>0</v>
      </c>
      <c r="O59" s="6">
        <f t="shared" si="8"/>
        <v>0</v>
      </c>
      <c r="P59" s="70"/>
      <c r="Q59">
        <f t="shared" si="9"/>
      </c>
    </row>
    <row r="60" spans="1:17" ht="12.75">
      <c r="A60" s="1">
        <f>IF($D60="","",VLOOKUP($D60,Accueil!$A$1:$Y$125,5,FALSE))</f>
      </c>
      <c r="B60" s="15">
        <f>IF($D60="","",VLOOKUP($D60,Régional!$A$1:$Y$72,7,FALSE))</f>
      </c>
      <c r="C60" s="15">
        <f t="shared" si="5"/>
      </c>
      <c r="D60" s="104">
        <f>IF(Accueil!J75="X",Accueil!A75,"")</f>
      </c>
      <c r="E60" s="1">
        <f>IF($D60="","",VLOOKUP($D60,Régional!$A$1:$Y$72,16,FALSE))</f>
      </c>
      <c r="F60" s="1">
        <f>IF($D60="","",VLOOKUP($D60,Régional!$A$1:$Y$72,13,FALSE))</f>
      </c>
      <c r="G60" s="17"/>
      <c r="H60" s="17"/>
      <c r="I60" s="17"/>
      <c r="J60" s="17"/>
      <c r="K60" s="17"/>
      <c r="L60" s="17"/>
      <c r="M60" s="2">
        <f t="shared" si="6"/>
        <v>0</v>
      </c>
      <c r="N60" s="3">
        <f t="shared" si="7"/>
        <v>0</v>
      </c>
      <c r="O60" s="6">
        <f t="shared" si="8"/>
        <v>0</v>
      </c>
      <c r="P60" s="70"/>
      <c r="Q60">
        <f t="shared" si="9"/>
      </c>
    </row>
    <row r="61" spans="1:17" ht="12.75">
      <c r="A61" s="1">
        <f>IF($D61="","",VLOOKUP($D61,Accueil!$A$1:$Y$125,5,FALSE))</f>
      </c>
      <c r="B61" s="15">
        <f>IF($D61="","",VLOOKUP($D61,Régional!$A$1:$Y$72,7,FALSE))</f>
      </c>
      <c r="C61" s="15">
        <f t="shared" si="5"/>
      </c>
      <c r="D61" s="104">
        <f>IF(Accueil!J82="X",Accueil!A82,"")</f>
      </c>
      <c r="E61" s="1">
        <f>IF($D61="","",VLOOKUP($D61,Régional!$A$1:$Y$72,16,FALSE))</f>
      </c>
      <c r="F61" s="1">
        <f>IF($D61="","",VLOOKUP($D61,Régional!$A$1:$Y$72,13,FALSE))</f>
      </c>
      <c r="G61" s="17"/>
      <c r="H61" s="17"/>
      <c r="I61" s="17"/>
      <c r="J61" s="17"/>
      <c r="K61" s="17"/>
      <c r="L61" s="17"/>
      <c r="M61" s="2">
        <f t="shared" si="6"/>
        <v>0</v>
      </c>
      <c r="N61" s="3">
        <f t="shared" si="7"/>
        <v>0</v>
      </c>
      <c r="O61" s="6">
        <f t="shared" si="8"/>
        <v>0</v>
      </c>
      <c r="P61" s="70"/>
      <c r="Q61">
        <f t="shared" si="9"/>
      </c>
    </row>
    <row r="62" spans="1:17" ht="12.75">
      <c r="A62" s="1">
        <f>IF($D62="","",VLOOKUP($D62,Accueil!$A$1:$Y$125,5,FALSE))</f>
      </c>
      <c r="B62" s="15">
        <f>IF($D62="","",VLOOKUP($D62,Régional!$A$1:$Y$72,7,FALSE))</f>
      </c>
      <c r="C62" s="15">
        <f t="shared" si="5"/>
      </c>
      <c r="D62" s="104">
        <f>IF(Accueil!J83="X",Accueil!A83,"")</f>
      </c>
      <c r="E62" s="1">
        <f>IF($D62="","",VLOOKUP($D62,Régional!$A$1:$Y$72,16,FALSE))</f>
      </c>
      <c r="F62" s="1">
        <f>IF($D62="","",VLOOKUP($D62,Régional!$A$1:$Y$72,13,FALSE))</f>
      </c>
      <c r="G62" s="17"/>
      <c r="H62" s="17"/>
      <c r="I62" s="17"/>
      <c r="J62" s="17"/>
      <c r="K62" s="17"/>
      <c r="L62" s="17"/>
      <c r="M62" s="2">
        <f t="shared" si="6"/>
        <v>0</v>
      </c>
      <c r="N62" s="3">
        <f t="shared" si="7"/>
        <v>0</v>
      </c>
      <c r="O62" s="6">
        <f t="shared" si="8"/>
        <v>0</v>
      </c>
      <c r="P62" s="70"/>
      <c r="Q62">
        <f t="shared" si="9"/>
      </c>
    </row>
    <row r="63" spans="1:17" ht="12.75">
      <c r="A63" s="1">
        <f>IF($D63="","",VLOOKUP($D63,Accueil!$A$1:$Y$125,5,FALSE))</f>
      </c>
      <c r="B63" s="15">
        <f>IF($D63="","",VLOOKUP($D63,Régional!$A$1:$Y$72,7,FALSE))</f>
      </c>
      <c r="C63" s="15">
        <f t="shared" si="5"/>
      </c>
      <c r="D63" s="104">
        <f>IF(Accueil!J74="X",Accueil!A74,"")</f>
      </c>
      <c r="E63" s="1">
        <f>IF($D63="","",VLOOKUP($D63,Régional!$A$1:$Y$72,16,FALSE))</f>
      </c>
      <c r="F63" s="1">
        <f>IF($D63="","",VLOOKUP($D63,Régional!$A$1:$Y$72,13,FALSE))</f>
      </c>
      <c r="G63" s="17"/>
      <c r="H63" s="17"/>
      <c r="I63" s="17"/>
      <c r="J63" s="17"/>
      <c r="K63" s="17"/>
      <c r="L63" s="17"/>
      <c r="M63" s="2">
        <f t="shared" si="6"/>
        <v>0</v>
      </c>
      <c r="N63" s="3">
        <f t="shared" si="7"/>
        <v>0</v>
      </c>
      <c r="O63" s="6">
        <f t="shared" si="8"/>
        <v>0</v>
      </c>
      <c r="P63" s="70"/>
      <c r="Q63">
        <f t="shared" si="9"/>
      </c>
    </row>
    <row r="64" spans="1:17" ht="12.75">
      <c r="A64" s="1">
        <f>IF($D64="","",VLOOKUP($D64,Accueil!$A$1:$Y$125,5,FALSE))</f>
      </c>
      <c r="B64" s="15">
        <f>IF($D64="","",VLOOKUP($D64,Régional!$A$1:$Y$72,7,FALSE))</f>
      </c>
      <c r="C64" s="15">
        <f t="shared" si="5"/>
      </c>
      <c r="D64" s="104">
        <f>IF(Accueil!J77="X",Accueil!A77,"")</f>
      </c>
      <c r="E64" s="1">
        <f>IF($D64="","",VLOOKUP($D64,Régional!$A$1:$Y$72,16,FALSE))</f>
      </c>
      <c r="F64" s="1">
        <f>IF($D64="","",VLOOKUP($D64,Régional!$A$1:$Y$72,13,FALSE))</f>
      </c>
      <c r="G64" s="17"/>
      <c r="H64" s="17"/>
      <c r="I64" s="17"/>
      <c r="J64" s="17"/>
      <c r="K64" s="17"/>
      <c r="L64" s="17"/>
      <c r="M64" s="2">
        <f t="shared" si="6"/>
        <v>0</v>
      </c>
      <c r="N64" s="3">
        <f t="shared" si="7"/>
        <v>0</v>
      </c>
      <c r="O64" s="6">
        <f t="shared" si="8"/>
        <v>0</v>
      </c>
      <c r="P64" s="70"/>
      <c r="Q64">
        <f t="shared" si="9"/>
      </c>
    </row>
    <row r="65" spans="1:17" ht="12.75">
      <c r="A65" s="1">
        <f>IF($D65="","",VLOOKUP($D65,Accueil!$A$1:$Y$125,5,FALSE))</f>
      </c>
      <c r="B65" s="15">
        <f>IF($D65="","",VLOOKUP($D65,Régional!$A$1:$Y$72,7,FALSE))</f>
      </c>
      <c r="C65" s="15">
        <f t="shared" si="5"/>
      </c>
      <c r="D65" s="104">
        <f>IF(Accueil!J85="X",Accueil!A85,"")</f>
      </c>
      <c r="E65" s="1">
        <f>IF($D65="","",VLOOKUP($D65,Régional!$A$1:$Y$72,16,FALSE))</f>
      </c>
      <c r="F65" s="1">
        <f>IF($D65="","",VLOOKUP($D65,Régional!$A$1:$Y$72,13,FALSE))</f>
      </c>
      <c r="G65" s="17"/>
      <c r="H65" s="17"/>
      <c r="I65" s="17"/>
      <c r="J65" s="17"/>
      <c r="K65" s="17"/>
      <c r="L65" s="17"/>
      <c r="M65" s="2">
        <f t="shared" si="6"/>
        <v>0</v>
      </c>
      <c r="N65" s="3">
        <f t="shared" si="7"/>
        <v>0</v>
      </c>
      <c r="O65" s="6">
        <f t="shared" si="8"/>
        <v>0</v>
      </c>
      <c r="P65" s="70"/>
      <c r="Q65">
        <f t="shared" si="9"/>
      </c>
    </row>
    <row r="66" spans="1:17" ht="12.75">
      <c r="A66" s="1">
        <f>IF($D66="","",VLOOKUP($D66,Accueil!$A$1:$Y$125,5,FALSE))</f>
      </c>
      <c r="B66" s="15">
        <f>IF($D66="","",VLOOKUP($D66,Régional!$A$1:$Y$72,7,FALSE))</f>
      </c>
      <c r="C66" s="15">
        <f t="shared" si="5"/>
      </c>
      <c r="D66" s="104">
        <f>IF(Accueil!J86="X",Accueil!A86,"")</f>
      </c>
      <c r="E66" s="1">
        <f>IF($D66="","",VLOOKUP($D66,Régional!$A$1:$Y$72,16,FALSE))</f>
      </c>
      <c r="F66" s="1">
        <f>IF($D66="","",VLOOKUP($D66,Régional!$A$1:$Y$72,13,FALSE))</f>
      </c>
      <c r="G66" s="17"/>
      <c r="H66" s="17"/>
      <c r="I66" s="17"/>
      <c r="J66" s="17"/>
      <c r="K66" s="17"/>
      <c r="L66" s="17"/>
      <c r="M66" s="2">
        <f t="shared" si="6"/>
        <v>0</v>
      </c>
      <c r="N66" s="3">
        <f t="shared" si="7"/>
        <v>0</v>
      </c>
      <c r="O66" s="6">
        <f t="shared" si="8"/>
        <v>0</v>
      </c>
      <c r="P66" s="70"/>
      <c r="Q66">
        <f t="shared" si="9"/>
      </c>
    </row>
    <row r="67" spans="1:17" ht="12.75">
      <c r="A67" s="1">
        <f>IF($D67="","",VLOOKUP($D67,Accueil!$A$1:$Y$125,5,FALSE))</f>
      </c>
      <c r="B67" s="15">
        <f>IF($D67="","",VLOOKUP($D67,Régional!$A$1:$Y$72,7,FALSE))</f>
      </c>
      <c r="C67" s="15">
        <f t="shared" si="5"/>
      </c>
      <c r="D67" s="104">
        <f>IF(Accueil!J87="X",Accueil!A87,"")</f>
      </c>
      <c r="E67" s="1">
        <f>IF($D67="","",VLOOKUP($D67,Régional!$A$1:$Y$72,16,FALSE))</f>
      </c>
      <c r="F67" s="1">
        <f>IF($D67="","",VLOOKUP($D67,Régional!$A$1:$Y$72,13,FALSE))</f>
      </c>
      <c r="G67" s="17"/>
      <c r="H67" s="17"/>
      <c r="I67" s="17"/>
      <c r="J67" s="17"/>
      <c r="K67" s="17"/>
      <c r="L67" s="17"/>
      <c r="M67" s="2">
        <f t="shared" si="6"/>
        <v>0</v>
      </c>
      <c r="N67" s="3">
        <f t="shared" si="7"/>
        <v>0</v>
      </c>
      <c r="O67" s="6">
        <f t="shared" si="8"/>
        <v>0</v>
      </c>
      <c r="P67" s="70"/>
      <c r="Q67">
        <f t="shared" si="9"/>
      </c>
    </row>
    <row r="68" spans="1:17" ht="12.75">
      <c r="A68" s="1">
        <f>IF($D68="","",VLOOKUP($D68,Accueil!$A$1:$Y$125,5,FALSE))</f>
      </c>
      <c r="B68" s="15">
        <f>IF($D68="","",VLOOKUP($D68,Régional!$A$1:$Y$72,7,FALSE))</f>
      </c>
      <c r="C68" s="15">
        <f t="shared" si="5"/>
      </c>
      <c r="D68" s="104">
        <f>IF(Accueil!J88="X",Accueil!A88,"")</f>
      </c>
      <c r="E68" s="1">
        <f>IF($D68="","",VLOOKUP($D68,Régional!$A$1:$Y$72,16,FALSE))</f>
      </c>
      <c r="F68" s="1">
        <f>IF($D68="","",VLOOKUP($D68,Régional!$A$1:$Y$72,13,FALSE))</f>
      </c>
      <c r="G68" s="17"/>
      <c r="H68" s="17"/>
      <c r="I68" s="17"/>
      <c r="J68" s="17"/>
      <c r="K68" s="17"/>
      <c r="L68" s="17"/>
      <c r="M68" s="2">
        <f t="shared" si="6"/>
        <v>0</v>
      </c>
      <c r="N68" s="3">
        <f t="shared" si="7"/>
        <v>0</v>
      </c>
      <c r="O68" s="6">
        <f t="shared" si="8"/>
        <v>0</v>
      </c>
      <c r="P68" s="70"/>
      <c r="Q68">
        <f t="shared" si="9"/>
      </c>
    </row>
    <row r="69" spans="1:17" ht="12.75">
      <c r="A69" s="1">
        <f>IF($D69="","",VLOOKUP($D69,Accueil!$A$1:$Y$125,5,FALSE))</f>
      </c>
      <c r="B69" s="15">
        <f>IF($D69="","",VLOOKUP($D69,Régional!$A$1:$Y$72,7,FALSE))</f>
      </c>
      <c r="C69" s="15">
        <f aca="true" t="shared" si="10" ref="C69:C100">CONCATENATE(A69,B69)</f>
      </c>
      <c r="D69" s="104">
        <f>IF(Accueil!J89="X",Accueil!A89,"")</f>
      </c>
      <c r="E69" s="1">
        <f>IF($D69="","",VLOOKUP($D69,Régional!$A$1:$Y$72,16,FALSE))</f>
      </c>
      <c r="F69" s="1">
        <f>IF($D69="","",VLOOKUP($D69,Régional!$A$1:$Y$72,13,FALSE))</f>
      </c>
      <c r="G69" s="17"/>
      <c r="H69" s="17"/>
      <c r="I69" s="17"/>
      <c r="J69" s="17"/>
      <c r="K69" s="17"/>
      <c r="L69" s="17"/>
      <c r="M69" s="2">
        <f aca="true" t="shared" si="11" ref="M69:M100">COUNTA(G69:L69)</f>
        <v>0</v>
      </c>
      <c r="N69" s="3">
        <f aca="true" t="shared" si="12" ref="N69:N104">SUM(G69:L69)</f>
        <v>0</v>
      </c>
      <c r="O69" s="6">
        <f aca="true" t="shared" si="13" ref="O69:O100">IF(M69=0,0,N69/M69)</f>
        <v>0</v>
      </c>
      <c r="P69" s="70"/>
      <c r="Q69">
        <f aca="true" t="shared" si="14" ref="Q69:Q104">IF(D69="","","X")</f>
      </c>
    </row>
    <row r="70" spans="1:17" ht="12.75">
      <c r="A70" s="1">
        <f>IF($D70="","",VLOOKUP($D70,Accueil!$A$1:$Y$125,5,FALSE))</f>
      </c>
      <c r="B70" s="15">
        <f>IF($D70="","",VLOOKUP($D70,Régional!$A$1:$Y$72,7,FALSE))</f>
      </c>
      <c r="C70" s="15">
        <f t="shared" si="10"/>
      </c>
      <c r="D70" s="104">
        <f>IF(Accueil!J90="X",Accueil!A90,"")</f>
      </c>
      <c r="E70" s="1">
        <f>IF($D70="","",VLOOKUP($D70,Régional!$A$1:$Y$72,16,FALSE))</f>
      </c>
      <c r="F70" s="1">
        <f>IF($D70="","",VLOOKUP($D70,Régional!$A$1:$Y$72,13,FALSE))</f>
      </c>
      <c r="G70" s="17"/>
      <c r="H70" s="17"/>
      <c r="I70" s="17"/>
      <c r="J70" s="17"/>
      <c r="K70" s="17"/>
      <c r="L70" s="17"/>
      <c r="M70" s="2">
        <f t="shared" si="11"/>
        <v>0</v>
      </c>
      <c r="N70" s="3">
        <f t="shared" si="12"/>
        <v>0</v>
      </c>
      <c r="O70" s="6">
        <f t="shared" si="13"/>
        <v>0</v>
      </c>
      <c r="P70" s="70"/>
      <c r="Q70">
        <f t="shared" si="14"/>
      </c>
    </row>
    <row r="71" spans="1:17" ht="12.75">
      <c r="A71" s="1">
        <f>IF($D71="","",VLOOKUP($D71,Accueil!$A$1:$Y$125,5,FALSE))</f>
      </c>
      <c r="B71" s="15">
        <f>IF($D71="","",VLOOKUP($D71,Régional!$A$1:$Y$72,7,FALSE))</f>
      </c>
      <c r="C71" s="15">
        <f t="shared" si="10"/>
      </c>
      <c r="D71" s="104">
        <f>IF(Accueil!J91="X",Accueil!A91,"")</f>
      </c>
      <c r="E71" s="1">
        <f>IF($D71="","",VLOOKUP($D71,Régional!$A$1:$Y$72,16,FALSE))</f>
      </c>
      <c r="F71" s="1">
        <f>IF($D71="","",VLOOKUP($D71,Régional!$A$1:$Y$72,13,FALSE))</f>
      </c>
      <c r="G71" s="17"/>
      <c r="H71" s="17"/>
      <c r="I71" s="17"/>
      <c r="J71" s="17"/>
      <c r="K71" s="17"/>
      <c r="L71" s="17"/>
      <c r="M71" s="2">
        <f t="shared" si="11"/>
        <v>0</v>
      </c>
      <c r="N71" s="3">
        <f t="shared" si="12"/>
        <v>0</v>
      </c>
      <c r="O71" s="6">
        <f t="shared" si="13"/>
        <v>0</v>
      </c>
      <c r="P71" s="70"/>
      <c r="Q71">
        <f t="shared" si="14"/>
      </c>
    </row>
    <row r="72" spans="1:17" ht="12.75">
      <c r="A72" s="1">
        <f>IF($D72="","",VLOOKUP($D72,Accueil!$A$1:$Y$125,5,FALSE))</f>
      </c>
      <c r="B72" s="15">
        <f>IF($D72="","",VLOOKUP($D72,Régional!$A$1:$Y$72,7,FALSE))</f>
      </c>
      <c r="C72" s="15">
        <f t="shared" si="10"/>
      </c>
      <c r="D72" s="104">
        <f>IF(Accueil!J92="X",Accueil!A92,"")</f>
      </c>
      <c r="E72" s="1">
        <f>IF($D72="","",VLOOKUP($D72,Régional!$A$1:$Y$72,16,FALSE))</f>
      </c>
      <c r="F72" s="1">
        <f>IF($D72="","",VLOOKUP($D72,Régional!$A$1:$Y$72,13,FALSE))</f>
      </c>
      <c r="G72" s="17"/>
      <c r="H72" s="17"/>
      <c r="I72" s="17"/>
      <c r="J72" s="17"/>
      <c r="K72" s="17"/>
      <c r="L72" s="17"/>
      <c r="M72" s="2">
        <f t="shared" si="11"/>
        <v>0</v>
      </c>
      <c r="N72" s="3">
        <f t="shared" si="12"/>
        <v>0</v>
      </c>
      <c r="O72" s="6">
        <f t="shared" si="13"/>
        <v>0</v>
      </c>
      <c r="P72" s="70"/>
      <c r="Q72">
        <f t="shared" si="14"/>
      </c>
    </row>
    <row r="73" spans="1:17" ht="12.75">
      <c r="A73" s="1">
        <f>IF($D73="","",VLOOKUP($D73,Accueil!$A$1:$Y$125,5,FALSE))</f>
      </c>
      <c r="B73" s="15">
        <f>IF($D73="","",VLOOKUP($D73,Régional!$A$1:$Y$72,7,FALSE))</f>
      </c>
      <c r="C73" s="15">
        <f t="shared" si="10"/>
      </c>
      <c r="D73" s="104">
        <f>IF(Accueil!J93="X",Accueil!A93,"")</f>
      </c>
      <c r="E73" s="1">
        <f>IF($D73="","",VLOOKUP($D73,Régional!$A$1:$Y$72,16,FALSE))</f>
      </c>
      <c r="F73" s="1">
        <f>IF($D73="","",VLOOKUP($D73,Régional!$A$1:$Y$72,13,FALSE))</f>
      </c>
      <c r="G73" s="17"/>
      <c r="H73" s="17"/>
      <c r="I73" s="17"/>
      <c r="J73" s="17"/>
      <c r="K73" s="17"/>
      <c r="L73" s="17"/>
      <c r="M73" s="2">
        <f t="shared" si="11"/>
        <v>0</v>
      </c>
      <c r="N73" s="3">
        <f t="shared" si="12"/>
        <v>0</v>
      </c>
      <c r="O73" s="6">
        <f t="shared" si="13"/>
        <v>0</v>
      </c>
      <c r="P73" s="70"/>
      <c r="Q73">
        <f t="shared" si="14"/>
      </c>
    </row>
    <row r="74" spans="1:17" ht="12.75">
      <c r="A74" s="1">
        <f>IF($D74="","",VLOOKUP($D74,Accueil!$A$1:$Y$125,5,FALSE))</f>
      </c>
      <c r="B74" s="15">
        <f>IF($D74="","",VLOOKUP($D74,Régional!$A$1:$Y$72,7,FALSE))</f>
      </c>
      <c r="C74" s="15">
        <f t="shared" si="10"/>
      </c>
      <c r="D74" s="104">
        <f>IF(Accueil!J94="X",Accueil!A94,"")</f>
      </c>
      <c r="E74" s="1">
        <f>IF($D74="","",VLOOKUP($D74,Régional!$A$1:$Y$72,16,FALSE))</f>
      </c>
      <c r="F74" s="1">
        <f>IF($D74="","",VLOOKUP($D74,Régional!$A$1:$Y$72,13,FALSE))</f>
      </c>
      <c r="G74" s="17"/>
      <c r="H74" s="17"/>
      <c r="I74" s="17"/>
      <c r="J74" s="17"/>
      <c r="K74" s="17"/>
      <c r="L74" s="17"/>
      <c r="M74" s="2">
        <f t="shared" si="11"/>
        <v>0</v>
      </c>
      <c r="N74" s="3">
        <f t="shared" si="12"/>
        <v>0</v>
      </c>
      <c r="O74" s="6">
        <f t="shared" si="13"/>
        <v>0</v>
      </c>
      <c r="P74" s="70"/>
      <c r="Q74">
        <f t="shared" si="14"/>
      </c>
    </row>
    <row r="75" spans="1:17" ht="12.75">
      <c r="A75" s="1">
        <f>IF($D75="","",VLOOKUP($D75,Accueil!$A$1:$Y$125,5,FALSE))</f>
      </c>
      <c r="B75" s="15">
        <f>IF($D75="","",VLOOKUP($D75,Régional!$A$1:$Y$72,7,FALSE))</f>
      </c>
      <c r="C75" s="15">
        <f t="shared" si="10"/>
      </c>
      <c r="D75" s="104">
        <f>IF(Accueil!J95="X",Accueil!A95,"")</f>
      </c>
      <c r="E75" s="1">
        <f>IF($D75="","",VLOOKUP($D75,Régional!$A$1:$Y$72,16,FALSE))</f>
      </c>
      <c r="F75" s="1">
        <f>IF($D75="","",VLOOKUP($D75,Régional!$A$1:$Y$72,13,FALSE))</f>
      </c>
      <c r="G75" s="17"/>
      <c r="H75" s="17"/>
      <c r="I75" s="17"/>
      <c r="J75" s="17"/>
      <c r="K75" s="17"/>
      <c r="L75" s="17"/>
      <c r="M75" s="2">
        <f t="shared" si="11"/>
        <v>0</v>
      </c>
      <c r="N75" s="3">
        <f t="shared" si="12"/>
        <v>0</v>
      </c>
      <c r="O75" s="6">
        <f t="shared" si="13"/>
        <v>0</v>
      </c>
      <c r="P75" s="70"/>
      <c r="Q75">
        <f t="shared" si="14"/>
      </c>
    </row>
    <row r="76" spans="1:17" ht="12.75">
      <c r="A76" s="1">
        <f>IF($D76="","",VLOOKUP($D76,Accueil!$A$1:$Y$125,5,FALSE))</f>
      </c>
      <c r="B76" s="15">
        <f>IF($D76="","",VLOOKUP($D76,Régional!$A$1:$Y$72,7,FALSE))</f>
      </c>
      <c r="C76" s="15">
        <f t="shared" si="10"/>
      </c>
      <c r="D76" s="104">
        <f>IF(Accueil!J96="X",Accueil!A96,"")</f>
      </c>
      <c r="E76" s="1">
        <f>IF($D76="","",VLOOKUP($D76,Régional!$A$1:$Y$72,16,FALSE))</f>
      </c>
      <c r="F76" s="1">
        <f>IF($D76="","",VLOOKUP($D76,Régional!$A$1:$Y$72,13,FALSE))</f>
      </c>
      <c r="G76" s="17"/>
      <c r="H76" s="17"/>
      <c r="I76" s="17"/>
      <c r="J76" s="17"/>
      <c r="K76" s="17"/>
      <c r="L76" s="17"/>
      <c r="M76" s="2">
        <f t="shared" si="11"/>
        <v>0</v>
      </c>
      <c r="N76" s="3">
        <f t="shared" si="12"/>
        <v>0</v>
      </c>
      <c r="O76" s="6">
        <f t="shared" si="13"/>
        <v>0</v>
      </c>
      <c r="P76" s="70"/>
      <c r="Q76">
        <f t="shared" si="14"/>
      </c>
    </row>
    <row r="77" spans="1:17" ht="12.75">
      <c r="A77" s="1">
        <f>IF($D77="","",VLOOKUP($D77,Accueil!$A$1:$Y$125,5,FALSE))</f>
      </c>
      <c r="B77" s="15">
        <f>IF($D77="","",VLOOKUP($D77,Régional!$A$1:$Y$72,7,FALSE))</f>
      </c>
      <c r="C77" s="15">
        <f t="shared" si="10"/>
      </c>
      <c r="D77" s="104">
        <f>IF(Accueil!J97="X",Accueil!A97,"")</f>
      </c>
      <c r="E77" s="1">
        <f>IF($D77="","",VLOOKUP($D77,Régional!$A$1:$Y$72,16,FALSE))</f>
      </c>
      <c r="F77" s="1">
        <f>IF($D77="","",VLOOKUP($D77,Régional!$A$1:$Y$72,13,FALSE))</f>
      </c>
      <c r="G77" s="17"/>
      <c r="H77" s="17"/>
      <c r="I77" s="17"/>
      <c r="J77" s="17"/>
      <c r="K77" s="17"/>
      <c r="L77" s="17"/>
      <c r="M77" s="2">
        <f t="shared" si="11"/>
        <v>0</v>
      </c>
      <c r="N77" s="3">
        <f t="shared" si="12"/>
        <v>0</v>
      </c>
      <c r="O77" s="6">
        <f t="shared" si="13"/>
        <v>0</v>
      </c>
      <c r="P77" s="70"/>
      <c r="Q77">
        <f t="shared" si="14"/>
      </c>
    </row>
    <row r="78" spans="1:17" ht="12.75">
      <c r="A78" s="1">
        <f>IF($D78="","",VLOOKUP($D78,Accueil!$A$1:$Y$125,5,FALSE))</f>
      </c>
      <c r="B78" s="15">
        <f>IF($D78="","",VLOOKUP($D78,Régional!$A$1:$Y$72,7,FALSE))</f>
      </c>
      <c r="C78" s="15">
        <f t="shared" si="10"/>
      </c>
      <c r="D78" s="104">
        <f>IF(Accueil!J98="X",Accueil!A98,"")</f>
      </c>
      <c r="E78" s="1">
        <f>IF($D78="","",VLOOKUP($D78,Régional!$A$1:$Y$72,16,FALSE))</f>
      </c>
      <c r="F78" s="1">
        <f>IF($D78="","",VLOOKUP($D78,Régional!$A$1:$Y$72,13,FALSE))</f>
      </c>
      <c r="G78" s="17"/>
      <c r="H78" s="17"/>
      <c r="I78" s="17"/>
      <c r="J78" s="17"/>
      <c r="K78" s="17"/>
      <c r="L78" s="17"/>
      <c r="M78" s="2">
        <f t="shared" si="11"/>
        <v>0</v>
      </c>
      <c r="N78" s="3">
        <f t="shared" si="12"/>
        <v>0</v>
      </c>
      <c r="O78" s="6">
        <f t="shared" si="13"/>
        <v>0</v>
      </c>
      <c r="P78" s="70"/>
      <c r="Q78">
        <f t="shared" si="14"/>
      </c>
    </row>
    <row r="79" spans="1:17" ht="12.75">
      <c r="A79" s="1">
        <f>IF($D79="","",VLOOKUP($D79,Accueil!$A$1:$Y$125,5,FALSE))</f>
      </c>
      <c r="B79" s="15">
        <f>IF($D79="","",VLOOKUP($D79,Régional!$A$1:$Y$72,7,FALSE))</f>
      </c>
      <c r="C79" s="15">
        <f t="shared" si="10"/>
      </c>
      <c r="D79" s="104">
        <f>IF(Accueil!J99="X",Accueil!A99,"")</f>
      </c>
      <c r="E79" s="1">
        <f>IF($D79="","",VLOOKUP($D79,Régional!$A$1:$Y$72,16,FALSE))</f>
      </c>
      <c r="F79" s="1">
        <f>IF($D79="","",VLOOKUP($D79,Régional!$A$1:$Y$72,13,FALSE))</f>
      </c>
      <c r="G79" s="17"/>
      <c r="H79" s="17"/>
      <c r="I79" s="17"/>
      <c r="J79" s="17"/>
      <c r="K79" s="17"/>
      <c r="L79" s="17"/>
      <c r="M79" s="2">
        <f t="shared" si="11"/>
        <v>0</v>
      </c>
      <c r="N79" s="3">
        <f t="shared" si="12"/>
        <v>0</v>
      </c>
      <c r="O79" s="6">
        <f t="shared" si="13"/>
        <v>0</v>
      </c>
      <c r="P79" s="70"/>
      <c r="Q79">
        <f t="shared" si="14"/>
      </c>
    </row>
    <row r="80" spans="1:17" ht="12.75">
      <c r="A80" s="1">
        <f>IF($D80="","",VLOOKUP($D80,Accueil!$A$1:$Y$125,5,FALSE))</f>
      </c>
      <c r="B80" s="15">
        <f>IF($D80="","",VLOOKUP($D80,Régional!$A$1:$Y$72,7,FALSE))</f>
      </c>
      <c r="C80" s="15">
        <f t="shared" si="10"/>
      </c>
      <c r="D80" s="104">
        <f>IF(Accueil!J100="X",Accueil!A100,"")</f>
      </c>
      <c r="E80" s="1">
        <f>IF($D80="","",VLOOKUP($D80,Régional!$A$1:$Y$72,16,FALSE))</f>
      </c>
      <c r="F80" s="1">
        <f>IF($D80="","",VLOOKUP($D80,Régional!$A$1:$Y$72,13,FALSE))</f>
      </c>
      <c r="G80" s="17"/>
      <c r="H80" s="17"/>
      <c r="I80" s="17"/>
      <c r="J80" s="17"/>
      <c r="K80" s="17"/>
      <c r="L80" s="17"/>
      <c r="M80" s="2">
        <f t="shared" si="11"/>
        <v>0</v>
      </c>
      <c r="N80" s="3">
        <f t="shared" si="12"/>
        <v>0</v>
      </c>
      <c r="O80" s="6">
        <f t="shared" si="13"/>
        <v>0</v>
      </c>
      <c r="P80" s="70"/>
      <c r="Q80">
        <f t="shared" si="14"/>
      </c>
    </row>
    <row r="81" spans="1:17" ht="12.75">
      <c r="A81" s="1">
        <f>IF($D81="","",VLOOKUP($D81,Accueil!$A$1:$Y$125,5,FALSE))</f>
      </c>
      <c r="B81" s="15">
        <f>IF($D81="","",VLOOKUP($D81,Régional!$A$1:$Y$72,7,FALSE))</f>
      </c>
      <c r="C81" s="15">
        <f t="shared" si="10"/>
      </c>
      <c r="D81" s="104">
        <f>IF(Accueil!J101="X",Accueil!A101,"")</f>
      </c>
      <c r="E81" s="1">
        <f>IF($D81="","",VLOOKUP($D81,Régional!$A$1:$Y$72,16,FALSE))</f>
      </c>
      <c r="F81" s="1">
        <f>IF($D81="","",VLOOKUP($D81,Régional!$A$1:$Y$72,13,FALSE))</f>
      </c>
      <c r="G81" s="17"/>
      <c r="H81" s="17"/>
      <c r="I81" s="17"/>
      <c r="J81" s="17"/>
      <c r="K81" s="17"/>
      <c r="L81" s="17"/>
      <c r="M81" s="2">
        <f t="shared" si="11"/>
        <v>0</v>
      </c>
      <c r="N81" s="3">
        <f t="shared" si="12"/>
        <v>0</v>
      </c>
      <c r="O81" s="6">
        <f t="shared" si="13"/>
        <v>0</v>
      </c>
      <c r="P81" s="70"/>
      <c r="Q81">
        <f t="shared" si="14"/>
      </c>
    </row>
    <row r="82" spans="1:17" ht="12.75">
      <c r="A82" s="1">
        <f>IF($D82="","",VLOOKUP($D82,Accueil!$A$1:$Y$125,5,FALSE))</f>
      </c>
      <c r="B82" s="15">
        <f>IF($D82="","",VLOOKUP($D82,Régional!$A$1:$Y$72,7,FALSE))</f>
      </c>
      <c r="C82" s="15">
        <f t="shared" si="10"/>
      </c>
      <c r="D82" s="104">
        <f>IF(Accueil!J102="X",Accueil!A102,"")</f>
      </c>
      <c r="E82" s="1">
        <f>IF($D82="","",VLOOKUP($D82,Régional!$A$1:$Y$72,16,FALSE))</f>
      </c>
      <c r="F82" s="1">
        <f>IF($D82="","",VLOOKUP($D82,Régional!$A$1:$Y$72,13,FALSE))</f>
      </c>
      <c r="G82" s="17"/>
      <c r="H82" s="17"/>
      <c r="I82" s="17"/>
      <c r="J82" s="17"/>
      <c r="K82" s="17"/>
      <c r="L82" s="17"/>
      <c r="M82" s="2">
        <f t="shared" si="11"/>
        <v>0</v>
      </c>
      <c r="N82" s="3">
        <f t="shared" si="12"/>
        <v>0</v>
      </c>
      <c r="O82" s="6">
        <f t="shared" si="13"/>
        <v>0</v>
      </c>
      <c r="P82" s="70"/>
      <c r="Q82">
        <f t="shared" si="14"/>
      </c>
    </row>
    <row r="83" spans="1:17" ht="12.75">
      <c r="A83" s="1">
        <f>IF($D83="","",VLOOKUP($D83,Accueil!$A$1:$Y$125,5,FALSE))</f>
      </c>
      <c r="B83" s="15">
        <f>IF($D83="","",VLOOKUP($D83,Régional!$A$1:$Y$72,7,FALSE))</f>
      </c>
      <c r="C83" s="15">
        <f t="shared" si="10"/>
      </c>
      <c r="D83" s="104">
        <f>IF(Accueil!J103="X",Accueil!A103,"")</f>
      </c>
      <c r="E83" s="1">
        <f>IF($D83="","",VLOOKUP($D83,Régional!$A$1:$Y$72,16,FALSE))</f>
      </c>
      <c r="F83" s="1">
        <f>IF($D83="","",VLOOKUP($D83,Régional!$A$1:$Y$72,13,FALSE))</f>
      </c>
      <c r="G83" s="17"/>
      <c r="H83" s="17"/>
      <c r="I83" s="17"/>
      <c r="J83" s="17"/>
      <c r="K83" s="17"/>
      <c r="L83" s="17"/>
      <c r="M83" s="2">
        <f t="shared" si="11"/>
        <v>0</v>
      </c>
      <c r="N83" s="3">
        <f t="shared" si="12"/>
        <v>0</v>
      </c>
      <c r="O83" s="6">
        <f t="shared" si="13"/>
        <v>0</v>
      </c>
      <c r="P83" s="70"/>
      <c r="Q83">
        <f t="shared" si="14"/>
      </c>
    </row>
    <row r="84" spans="1:17" ht="12.75">
      <c r="A84" s="1">
        <f>IF($D84="","",VLOOKUP($D84,Accueil!$A$1:$Y$125,5,FALSE))</f>
      </c>
      <c r="B84" s="15">
        <f>IF($D84="","",VLOOKUP($D84,Régional!$A$1:$Y$72,7,FALSE))</f>
      </c>
      <c r="C84" s="15">
        <f t="shared" si="10"/>
      </c>
      <c r="D84" s="104">
        <f>IF(Accueil!J104="X",Accueil!A104,"")</f>
      </c>
      <c r="E84" s="1">
        <f>IF($D84="","",VLOOKUP($D84,Régional!$A$1:$Y$72,16,FALSE))</f>
      </c>
      <c r="F84" s="1">
        <f>IF($D84="","",VLOOKUP($D84,Régional!$A$1:$Y$72,13,FALSE))</f>
      </c>
      <c r="G84" s="17"/>
      <c r="H84" s="17"/>
      <c r="I84" s="17"/>
      <c r="J84" s="17"/>
      <c r="K84" s="17"/>
      <c r="L84" s="17"/>
      <c r="M84" s="2">
        <f t="shared" si="11"/>
        <v>0</v>
      </c>
      <c r="N84" s="3">
        <f t="shared" si="12"/>
        <v>0</v>
      </c>
      <c r="O84" s="6">
        <f t="shared" si="13"/>
        <v>0</v>
      </c>
      <c r="P84" s="70"/>
      <c r="Q84">
        <f t="shared" si="14"/>
      </c>
    </row>
    <row r="85" spans="1:17" ht="12.75">
      <c r="A85" s="1">
        <f>IF($D85="","",VLOOKUP($D85,Accueil!$A$1:$Y$125,5,FALSE))</f>
      </c>
      <c r="B85" s="15">
        <f>IF($D85="","",VLOOKUP($D85,Régional!$A$1:$Y$72,7,FALSE))</f>
      </c>
      <c r="C85" s="15">
        <f t="shared" si="10"/>
      </c>
      <c r="D85" s="104">
        <f>IF(Accueil!J105="X",Accueil!A105,"")</f>
      </c>
      <c r="E85" s="1">
        <f>IF($D85="","",VLOOKUP($D85,Régional!$A$1:$Y$72,16,FALSE))</f>
      </c>
      <c r="F85" s="1">
        <f>IF($D85="","",VLOOKUP($D85,Régional!$A$1:$Y$72,13,FALSE))</f>
      </c>
      <c r="G85" s="17"/>
      <c r="H85" s="17"/>
      <c r="I85" s="17"/>
      <c r="J85" s="17"/>
      <c r="K85" s="17"/>
      <c r="L85" s="17"/>
      <c r="M85" s="2">
        <f t="shared" si="11"/>
        <v>0</v>
      </c>
      <c r="N85" s="3">
        <f t="shared" si="12"/>
        <v>0</v>
      </c>
      <c r="O85" s="6">
        <f t="shared" si="13"/>
        <v>0</v>
      </c>
      <c r="P85" s="70"/>
      <c r="Q85">
        <f t="shared" si="14"/>
      </c>
    </row>
    <row r="86" spans="1:17" ht="12.75">
      <c r="A86" s="1">
        <f>IF($D86="","",VLOOKUP($D86,Accueil!$A$1:$Y$125,5,FALSE))</f>
      </c>
      <c r="B86" s="15">
        <f>IF($D86="","",VLOOKUP($D86,Régional!$A$1:$Y$72,7,FALSE))</f>
      </c>
      <c r="C86" s="15">
        <f t="shared" si="10"/>
      </c>
      <c r="D86" s="104">
        <f>IF(Accueil!J106="X",Accueil!A106,"")</f>
      </c>
      <c r="E86" s="1">
        <f>IF($D86="","",VLOOKUP($D86,Régional!$A$1:$Y$72,16,FALSE))</f>
      </c>
      <c r="F86" s="1">
        <f>IF($D86="","",VLOOKUP($D86,Régional!$A$1:$Y$72,13,FALSE))</f>
      </c>
      <c r="G86" s="17"/>
      <c r="H86" s="17"/>
      <c r="I86" s="17"/>
      <c r="J86" s="17"/>
      <c r="K86" s="17"/>
      <c r="L86" s="17"/>
      <c r="M86" s="2">
        <f t="shared" si="11"/>
        <v>0</v>
      </c>
      <c r="N86" s="3">
        <f t="shared" si="12"/>
        <v>0</v>
      </c>
      <c r="O86" s="6">
        <f t="shared" si="13"/>
        <v>0</v>
      </c>
      <c r="P86" s="70"/>
      <c r="Q86">
        <f t="shared" si="14"/>
      </c>
    </row>
    <row r="87" spans="1:17" ht="12.75">
      <c r="A87" s="1">
        <f>IF($D87="","",VLOOKUP($D87,Accueil!$A$1:$Y$125,5,FALSE))</f>
      </c>
      <c r="B87" s="15">
        <f>IF($D87="","",VLOOKUP($D87,Régional!$A$1:$Y$72,7,FALSE))</f>
      </c>
      <c r="C87" s="15">
        <f t="shared" si="10"/>
      </c>
      <c r="D87" s="104">
        <f>IF(Accueil!J107="X",Accueil!A107,"")</f>
      </c>
      <c r="E87" s="1">
        <f>IF($D87="","",VLOOKUP($D87,Régional!$A$1:$Y$72,16,FALSE))</f>
      </c>
      <c r="F87" s="1">
        <f>IF($D87="","",VLOOKUP($D87,Régional!$A$1:$Y$72,13,FALSE))</f>
      </c>
      <c r="G87" s="17"/>
      <c r="H87" s="17"/>
      <c r="I87" s="17"/>
      <c r="J87" s="17"/>
      <c r="K87" s="17"/>
      <c r="L87" s="17"/>
      <c r="M87" s="2">
        <f t="shared" si="11"/>
        <v>0</v>
      </c>
      <c r="N87" s="3">
        <f t="shared" si="12"/>
        <v>0</v>
      </c>
      <c r="O87" s="6">
        <f t="shared" si="13"/>
        <v>0</v>
      </c>
      <c r="P87" s="70"/>
      <c r="Q87">
        <f t="shared" si="14"/>
      </c>
    </row>
    <row r="88" spans="1:17" ht="12.75">
      <c r="A88" s="1">
        <f>IF($D88="","",VLOOKUP($D88,Accueil!$A$1:$Y$125,5,FALSE))</f>
      </c>
      <c r="B88" s="15">
        <f>IF($D88="","",VLOOKUP($D88,Régional!$A$1:$Y$72,7,FALSE))</f>
      </c>
      <c r="C88" s="15">
        <f t="shared" si="10"/>
      </c>
      <c r="D88" s="104">
        <f>IF(Accueil!J108="X",Accueil!A108,"")</f>
      </c>
      <c r="E88" s="1">
        <f>IF($D88="","",VLOOKUP($D88,Régional!$A$1:$Y$72,16,FALSE))</f>
      </c>
      <c r="F88" s="1">
        <f>IF($D88="","",VLOOKUP($D88,Régional!$A$1:$Y$72,13,FALSE))</f>
      </c>
      <c r="G88" s="17"/>
      <c r="H88" s="17"/>
      <c r="I88" s="17"/>
      <c r="J88" s="17"/>
      <c r="K88" s="17"/>
      <c r="L88" s="17"/>
      <c r="M88" s="2">
        <f t="shared" si="11"/>
        <v>0</v>
      </c>
      <c r="N88" s="3">
        <f t="shared" si="12"/>
        <v>0</v>
      </c>
      <c r="O88" s="6">
        <f t="shared" si="13"/>
        <v>0</v>
      </c>
      <c r="P88" s="70"/>
      <c r="Q88">
        <f t="shared" si="14"/>
      </c>
    </row>
    <row r="89" spans="1:17" ht="12.75">
      <c r="A89" s="1">
        <f>IF($D89="","",VLOOKUP($D89,Accueil!$A$1:$Y$125,5,FALSE))</f>
      </c>
      <c r="B89" s="15">
        <f>IF($D89="","",VLOOKUP($D89,Régional!$A$1:$Y$72,7,FALSE))</f>
      </c>
      <c r="C89" s="15">
        <f t="shared" si="10"/>
      </c>
      <c r="D89" s="104">
        <f>IF(Accueil!J109="X",Accueil!A109,"")</f>
      </c>
      <c r="E89" s="1">
        <f>IF($D89="","",VLOOKUP($D89,Régional!$A$1:$Y$72,16,FALSE))</f>
      </c>
      <c r="F89" s="1">
        <f>IF($D89="","",VLOOKUP($D89,Régional!$A$1:$Y$72,13,FALSE))</f>
      </c>
      <c r="G89" s="17"/>
      <c r="H89" s="17"/>
      <c r="I89" s="17"/>
      <c r="J89" s="17"/>
      <c r="K89" s="17"/>
      <c r="L89" s="17"/>
      <c r="M89" s="2">
        <f t="shared" si="11"/>
        <v>0</v>
      </c>
      <c r="N89" s="3">
        <f t="shared" si="12"/>
        <v>0</v>
      </c>
      <c r="O89" s="6">
        <f t="shared" si="13"/>
        <v>0</v>
      </c>
      <c r="P89" s="70"/>
      <c r="Q89">
        <f t="shared" si="14"/>
      </c>
    </row>
    <row r="90" spans="1:17" ht="12.75">
      <c r="A90" s="1">
        <f>IF($D90="","",VLOOKUP($D90,Accueil!$A$1:$Y$125,5,FALSE))</f>
      </c>
      <c r="B90" s="15">
        <f>IF($D90="","",VLOOKUP($D90,Régional!$A$1:$Y$72,7,FALSE))</f>
      </c>
      <c r="C90" s="15">
        <f t="shared" si="10"/>
      </c>
      <c r="D90" s="104">
        <f>IF(Accueil!J110="X",Accueil!A110,"")</f>
      </c>
      <c r="E90" s="1">
        <f>IF($D90="","",VLOOKUP($D90,Régional!$A$1:$Y$72,16,FALSE))</f>
      </c>
      <c r="F90" s="1">
        <f>IF($D90="","",VLOOKUP($D90,Régional!$A$1:$Y$72,13,FALSE))</f>
      </c>
      <c r="G90" s="17"/>
      <c r="H90" s="17"/>
      <c r="I90" s="17"/>
      <c r="J90" s="17"/>
      <c r="K90" s="17"/>
      <c r="L90" s="17"/>
      <c r="M90" s="2">
        <f t="shared" si="11"/>
        <v>0</v>
      </c>
      <c r="N90" s="3">
        <f t="shared" si="12"/>
        <v>0</v>
      </c>
      <c r="O90" s="6">
        <f t="shared" si="13"/>
        <v>0</v>
      </c>
      <c r="P90" s="70"/>
      <c r="Q90">
        <f t="shared" si="14"/>
      </c>
    </row>
    <row r="91" spans="1:17" ht="12.75">
      <c r="A91" s="1">
        <f>IF($D91="","",VLOOKUP($D91,Accueil!$A$1:$Y$125,5,FALSE))</f>
      </c>
      <c r="B91" s="15">
        <f>IF($D91="","",VLOOKUP($D91,Régional!$A$1:$Y$72,7,FALSE))</f>
      </c>
      <c r="C91" s="15">
        <f t="shared" si="10"/>
      </c>
      <c r="D91" s="104">
        <f>IF(Accueil!J111="X",Accueil!A111,"")</f>
      </c>
      <c r="E91" s="1">
        <f>IF($D91="","",VLOOKUP($D91,Régional!$A$1:$Y$72,16,FALSE))</f>
      </c>
      <c r="F91" s="1">
        <f>IF($D91="","",VLOOKUP($D91,Régional!$A$1:$Y$72,13,FALSE))</f>
      </c>
      <c r="G91" s="17"/>
      <c r="H91" s="17"/>
      <c r="I91" s="17"/>
      <c r="J91" s="17"/>
      <c r="K91" s="17"/>
      <c r="L91" s="17"/>
      <c r="M91" s="2">
        <f t="shared" si="11"/>
        <v>0</v>
      </c>
      <c r="N91" s="3">
        <f t="shared" si="12"/>
        <v>0</v>
      </c>
      <c r="O91" s="6">
        <f t="shared" si="13"/>
        <v>0</v>
      </c>
      <c r="P91" s="70"/>
      <c r="Q91">
        <f t="shared" si="14"/>
      </c>
    </row>
    <row r="92" spans="1:17" ht="12.75">
      <c r="A92" s="1">
        <f>IF($D92="","",VLOOKUP($D92,Accueil!$A$1:$Y$125,5,FALSE))</f>
      </c>
      <c r="B92" s="15">
        <f>IF($D92="","",VLOOKUP($D92,Régional!$A$1:$Y$72,7,FALSE))</f>
      </c>
      <c r="C92" s="15">
        <f t="shared" si="10"/>
      </c>
      <c r="D92" s="104">
        <f>IF(Accueil!J112="X",Accueil!A112,"")</f>
      </c>
      <c r="E92" s="1">
        <f>IF($D92="","",VLOOKUP($D92,Régional!$A$1:$Y$72,16,FALSE))</f>
      </c>
      <c r="F92" s="1">
        <f>IF($D92="","",VLOOKUP($D92,Régional!$A$1:$Y$72,13,FALSE))</f>
      </c>
      <c r="G92" s="17"/>
      <c r="H92" s="17"/>
      <c r="I92" s="17"/>
      <c r="J92" s="17"/>
      <c r="K92" s="17"/>
      <c r="L92" s="17"/>
      <c r="M92" s="2">
        <f t="shared" si="11"/>
        <v>0</v>
      </c>
      <c r="N92" s="3">
        <f t="shared" si="12"/>
        <v>0</v>
      </c>
      <c r="O92" s="6">
        <f t="shared" si="13"/>
        <v>0</v>
      </c>
      <c r="P92" s="70"/>
      <c r="Q92">
        <f t="shared" si="14"/>
      </c>
    </row>
    <row r="93" spans="1:17" ht="12.75">
      <c r="A93" s="1">
        <f>IF($D93="","",VLOOKUP($D93,Accueil!$A$1:$Y$125,5,FALSE))</f>
      </c>
      <c r="B93" s="15">
        <f>IF($D93="","",VLOOKUP($D93,Régional!$A$1:$Y$72,7,FALSE))</f>
      </c>
      <c r="C93" s="15">
        <f t="shared" si="10"/>
      </c>
      <c r="D93" s="104">
        <f>IF(Accueil!J113="X",Accueil!A113,"")</f>
      </c>
      <c r="E93" s="1">
        <f>IF($D93="","",VLOOKUP($D93,Régional!$A$1:$Y$72,16,FALSE))</f>
      </c>
      <c r="F93" s="1">
        <f>IF($D93="","",VLOOKUP($D93,Régional!$A$1:$Y$72,13,FALSE))</f>
      </c>
      <c r="G93" s="17"/>
      <c r="H93" s="17"/>
      <c r="I93" s="17"/>
      <c r="J93" s="17"/>
      <c r="K93" s="17"/>
      <c r="L93" s="17"/>
      <c r="M93" s="2">
        <f t="shared" si="11"/>
        <v>0</v>
      </c>
      <c r="N93" s="3">
        <f t="shared" si="12"/>
        <v>0</v>
      </c>
      <c r="O93" s="6">
        <f t="shared" si="13"/>
        <v>0</v>
      </c>
      <c r="P93" s="70"/>
      <c r="Q93">
        <f t="shared" si="14"/>
      </c>
    </row>
    <row r="94" spans="1:17" ht="12.75">
      <c r="A94" s="1">
        <f>IF($D94="","",VLOOKUP($D94,Accueil!$A$1:$Y$125,5,FALSE))</f>
      </c>
      <c r="B94" s="15">
        <f>IF($D94="","",VLOOKUP($D94,Régional!$A$1:$Y$72,7,FALSE))</f>
      </c>
      <c r="C94" s="15">
        <f t="shared" si="10"/>
      </c>
      <c r="D94" s="104">
        <f>IF(Accueil!J114="X",Accueil!A114,"")</f>
      </c>
      <c r="E94" s="1">
        <f>IF($D94="","",VLOOKUP($D94,Régional!$A$1:$Y$72,16,FALSE))</f>
      </c>
      <c r="F94" s="1">
        <f>IF($D94="","",VLOOKUP($D94,Régional!$A$1:$Y$72,13,FALSE))</f>
      </c>
      <c r="G94" s="17"/>
      <c r="H94" s="17"/>
      <c r="I94" s="17"/>
      <c r="J94" s="17"/>
      <c r="K94" s="17"/>
      <c r="L94" s="17"/>
      <c r="M94" s="2">
        <f t="shared" si="11"/>
        <v>0</v>
      </c>
      <c r="N94" s="3">
        <f t="shared" si="12"/>
        <v>0</v>
      </c>
      <c r="O94" s="6">
        <f t="shared" si="13"/>
        <v>0</v>
      </c>
      <c r="P94" s="70"/>
      <c r="Q94">
        <f t="shared" si="14"/>
      </c>
    </row>
    <row r="95" spans="1:17" ht="12.75">
      <c r="A95" s="1">
        <f>IF($D95="","",VLOOKUP($D95,Accueil!$A$1:$Y$125,5,FALSE))</f>
      </c>
      <c r="B95" s="15">
        <f>IF($D95="","",VLOOKUP($D95,Régional!$A$1:$Y$72,7,FALSE))</f>
      </c>
      <c r="C95" s="15">
        <f t="shared" si="10"/>
      </c>
      <c r="D95" s="104">
        <f>IF(Accueil!J115="X",Accueil!A115,"")</f>
      </c>
      <c r="E95" s="1">
        <f>IF($D95="","",VLOOKUP($D95,Régional!$A$1:$Y$72,16,FALSE))</f>
      </c>
      <c r="F95" s="1">
        <f>IF($D95="","",VLOOKUP($D95,Régional!$A$1:$Y$72,13,FALSE))</f>
      </c>
      <c r="G95" s="17"/>
      <c r="H95" s="17"/>
      <c r="I95" s="17"/>
      <c r="J95" s="17"/>
      <c r="K95" s="17"/>
      <c r="L95" s="17"/>
      <c r="M95" s="2">
        <f t="shared" si="11"/>
        <v>0</v>
      </c>
      <c r="N95" s="3">
        <f t="shared" si="12"/>
        <v>0</v>
      </c>
      <c r="O95" s="6">
        <f t="shared" si="13"/>
        <v>0</v>
      </c>
      <c r="P95" s="70"/>
      <c r="Q95">
        <f t="shared" si="14"/>
      </c>
    </row>
    <row r="96" spans="1:17" ht="12.75">
      <c r="A96" s="1">
        <f>IF($D96="","",VLOOKUP($D96,Accueil!$A$1:$Y$125,5,FALSE))</f>
      </c>
      <c r="B96" s="15">
        <f>IF($D96="","",VLOOKUP($D96,Régional!$A$1:$Y$72,7,FALSE))</f>
      </c>
      <c r="C96" s="15">
        <f t="shared" si="10"/>
      </c>
      <c r="D96" s="104">
        <f>IF(Accueil!J116="X",Accueil!A116,"")</f>
      </c>
      <c r="E96" s="1">
        <f>IF($D96="","",VLOOKUP($D96,Régional!$A$1:$Y$72,16,FALSE))</f>
      </c>
      <c r="F96" s="1">
        <f>IF($D96="","",VLOOKUP($D96,Régional!$A$1:$Y$72,13,FALSE))</f>
      </c>
      <c r="G96" s="17"/>
      <c r="H96" s="17"/>
      <c r="I96" s="17"/>
      <c r="J96" s="17"/>
      <c r="K96" s="17"/>
      <c r="L96" s="17"/>
      <c r="M96" s="2">
        <f t="shared" si="11"/>
        <v>0</v>
      </c>
      <c r="N96" s="3">
        <f t="shared" si="12"/>
        <v>0</v>
      </c>
      <c r="O96" s="6">
        <f t="shared" si="13"/>
        <v>0</v>
      </c>
      <c r="P96" s="70"/>
      <c r="Q96">
        <f t="shared" si="14"/>
      </c>
    </row>
    <row r="97" spans="1:17" ht="12.75">
      <c r="A97" s="1">
        <f>IF($D97="","",VLOOKUP($D97,Accueil!$A$1:$Y$125,5,FALSE))</f>
      </c>
      <c r="B97" s="15">
        <f>IF($D97="","",VLOOKUP($D97,Régional!$A$1:$Y$72,7,FALSE))</f>
      </c>
      <c r="C97" s="15">
        <f t="shared" si="10"/>
      </c>
      <c r="D97" s="104">
        <f>IF(Accueil!J117="X",Accueil!A117,"")</f>
      </c>
      <c r="E97" s="1">
        <f>IF($D97="","",VLOOKUP($D97,Régional!$A$1:$Y$72,16,FALSE))</f>
      </c>
      <c r="F97" s="1">
        <f>IF($D97="","",VLOOKUP($D97,Régional!$A$1:$Y$72,13,FALSE))</f>
      </c>
      <c r="G97" s="17"/>
      <c r="H97" s="17"/>
      <c r="I97" s="17"/>
      <c r="J97" s="17"/>
      <c r="K97" s="17"/>
      <c r="L97" s="17"/>
      <c r="M97" s="2">
        <f t="shared" si="11"/>
        <v>0</v>
      </c>
      <c r="N97" s="3">
        <f t="shared" si="12"/>
        <v>0</v>
      </c>
      <c r="O97" s="6">
        <f t="shared" si="13"/>
        <v>0</v>
      </c>
      <c r="P97" s="70"/>
      <c r="Q97">
        <f t="shared" si="14"/>
      </c>
    </row>
    <row r="98" spans="1:17" ht="12.75">
      <c r="A98" s="1">
        <f>IF($D98="","",VLOOKUP($D98,Accueil!$A$1:$Y$125,5,FALSE))</f>
      </c>
      <c r="B98" s="15">
        <f>IF($D98="","",VLOOKUP($D98,Régional!$A$1:$Y$72,7,FALSE))</f>
      </c>
      <c r="C98" s="15">
        <f t="shared" si="10"/>
      </c>
      <c r="D98" s="104">
        <f>IF(Accueil!J118="X",Accueil!A118,"")</f>
      </c>
      <c r="E98" s="1">
        <f>IF($D98="","",VLOOKUP($D98,Régional!$A$1:$Y$72,16,FALSE))</f>
      </c>
      <c r="F98" s="1">
        <f>IF($D98="","",VLOOKUP($D98,Régional!$A$1:$Y$72,13,FALSE))</f>
      </c>
      <c r="G98" s="17"/>
      <c r="H98" s="17"/>
      <c r="I98" s="17"/>
      <c r="J98" s="17"/>
      <c r="K98" s="17"/>
      <c r="L98" s="17"/>
      <c r="M98" s="2">
        <f t="shared" si="11"/>
        <v>0</v>
      </c>
      <c r="N98" s="3">
        <f t="shared" si="12"/>
        <v>0</v>
      </c>
      <c r="O98" s="6">
        <f t="shared" si="13"/>
        <v>0</v>
      </c>
      <c r="P98" s="70"/>
      <c r="Q98">
        <f t="shared" si="14"/>
      </c>
    </row>
    <row r="99" spans="1:17" ht="12.75">
      <c r="A99" s="1">
        <f>IF($D99="","",VLOOKUP($D99,Accueil!$A$1:$Y$125,5,FALSE))</f>
      </c>
      <c r="B99" s="15">
        <f>IF($D99="","",VLOOKUP($D99,Régional!$A$1:$Y$72,7,FALSE))</f>
      </c>
      <c r="C99" s="15">
        <f t="shared" si="10"/>
      </c>
      <c r="D99" s="104">
        <f>IF(Accueil!J119="X",Accueil!A119,"")</f>
      </c>
      <c r="E99" s="1">
        <f>IF($D99="","",VLOOKUP($D99,Régional!$A$1:$Y$72,16,FALSE))</f>
      </c>
      <c r="F99" s="1">
        <f>IF($D99="","",VLOOKUP($D99,Régional!$A$1:$Y$72,13,FALSE))</f>
      </c>
      <c r="G99" s="17"/>
      <c r="H99" s="17"/>
      <c r="I99" s="17"/>
      <c r="J99" s="17"/>
      <c r="K99" s="17"/>
      <c r="L99" s="17"/>
      <c r="M99" s="2">
        <f t="shared" si="11"/>
        <v>0</v>
      </c>
      <c r="N99" s="3">
        <f t="shared" si="12"/>
        <v>0</v>
      </c>
      <c r="O99" s="6">
        <f t="shared" si="13"/>
        <v>0</v>
      </c>
      <c r="P99" s="70"/>
      <c r="Q99">
        <f t="shared" si="14"/>
      </c>
    </row>
    <row r="100" spans="1:17" ht="12.75">
      <c r="A100" s="1">
        <f>IF($D100="","",VLOOKUP($D100,Accueil!$A$1:$Y$125,5,FALSE))</f>
      </c>
      <c r="B100" s="15">
        <f>IF($D100="","",VLOOKUP($D100,Régional!$A$1:$Y$72,7,FALSE))</f>
      </c>
      <c r="C100" s="15">
        <f t="shared" si="10"/>
      </c>
      <c r="D100" s="104">
        <f>IF(Accueil!J120="X",Accueil!A120,"")</f>
      </c>
      <c r="E100" s="1">
        <f>IF($D100="","",VLOOKUP($D100,Régional!$A$1:$Y$72,16,FALSE))</f>
      </c>
      <c r="F100" s="1">
        <f>IF($D100="","",VLOOKUP($D100,Régional!$A$1:$Y$72,13,FALSE))</f>
      </c>
      <c r="G100" s="17"/>
      <c r="H100" s="17"/>
      <c r="I100" s="17"/>
      <c r="J100" s="17"/>
      <c r="K100" s="17"/>
      <c r="L100" s="17"/>
      <c r="M100" s="2">
        <f t="shared" si="11"/>
        <v>0</v>
      </c>
      <c r="N100" s="3">
        <f t="shared" si="12"/>
        <v>0</v>
      </c>
      <c r="O100" s="6">
        <f t="shared" si="13"/>
        <v>0</v>
      </c>
      <c r="P100" s="70"/>
      <c r="Q100">
        <f t="shared" si="14"/>
      </c>
    </row>
    <row r="101" spans="1:17" ht="12.75">
      <c r="A101" s="1">
        <f>IF($D101="","",VLOOKUP($D101,Accueil!$A$1:$Y$125,5,FALSE))</f>
      </c>
      <c r="B101" s="15">
        <f>IF($D101="","",VLOOKUP($D101,Régional!$A$1:$Y$72,7,FALSE))</f>
      </c>
      <c r="C101" s="15">
        <f>CONCATENATE(A101,B101)</f>
      </c>
      <c r="D101" s="104">
        <f>IF(Accueil!J121="X",Accueil!A121,"")</f>
      </c>
      <c r="E101" s="1">
        <f>IF($D101="","",VLOOKUP($D101,Régional!$A$1:$Y$72,16,FALSE))</f>
      </c>
      <c r="F101" s="1">
        <f>IF($D101="","",VLOOKUP($D101,Régional!$A$1:$Y$72,13,FALSE))</f>
      </c>
      <c r="G101" s="17"/>
      <c r="H101" s="17"/>
      <c r="I101" s="17"/>
      <c r="J101" s="17"/>
      <c r="K101" s="17"/>
      <c r="L101" s="17"/>
      <c r="M101" s="2">
        <f>COUNTA(G101:L101)</f>
        <v>0</v>
      </c>
      <c r="N101" s="3">
        <f t="shared" si="12"/>
        <v>0</v>
      </c>
      <c r="O101" s="6">
        <f>IF(M101=0,0,N101/M101)</f>
        <v>0</v>
      </c>
      <c r="P101" s="70"/>
      <c r="Q101">
        <f t="shared" si="14"/>
      </c>
    </row>
    <row r="102" spans="1:17" ht="12.75">
      <c r="A102" s="1">
        <f>IF($D102="","",VLOOKUP($D102,Accueil!$A$1:$Y$125,5,FALSE))</f>
      </c>
      <c r="B102" s="15">
        <f>IF($D102="","",VLOOKUP($D102,Régional!$A$1:$Y$72,7,FALSE))</f>
      </c>
      <c r="C102" s="15">
        <f>CONCATENATE(A102,B102)</f>
      </c>
      <c r="D102" s="104">
        <f>IF(Accueil!J122="X",Accueil!A122,"")</f>
      </c>
      <c r="E102" s="1">
        <f>IF($D102="","",VLOOKUP($D102,Régional!$A$1:$Y$72,16,FALSE))</f>
      </c>
      <c r="F102" s="1">
        <f>IF($D102="","",VLOOKUP($D102,Régional!$A$1:$Y$72,13,FALSE))</f>
      </c>
      <c r="G102" s="17"/>
      <c r="H102" s="17"/>
      <c r="I102" s="17"/>
      <c r="J102" s="17"/>
      <c r="K102" s="17"/>
      <c r="L102" s="17"/>
      <c r="M102" s="2">
        <f>COUNTA(G102:L102)</f>
        <v>0</v>
      </c>
      <c r="N102" s="3">
        <f t="shared" si="12"/>
        <v>0</v>
      </c>
      <c r="O102" s="6">
        <f>IF(M102=0,0,N102/M102)</f>
        <v>0</v>
      </c>
      <c r="P102" s="70"/>
      <c r="Q102">
        <f t="shared" si="14"/>
      </c>
    </row>
    <row r="103" spans="1:17" ht="12.75">
      <c r="A103" s="1">
        <f>IF($D103="","",VLOOKUP($D103,Accueil!$A$1:$Y$125,5,FALSE))</f>
      </c>
      <c r="B103" s="15">
        <f>IF($D103="","",VLOOKUP($D103,Régional!$A$1:$Y$72,7,FALSE))</f>
      </c>
      <c r="C103" s="15">
        <f>CONCATENATE(A103,B103)</f>
      </c>
      <c r="D103" s="104">
        <f>IF(Accueil!J123="X",Accueil!A123,"")</f>
      </c>
      <c r="E103" s="1">
        <f>IF($D103="","",VLOOKUP($D103,Régional!$A$1:$Y$72,16,FALSE))</f>
      </c>
      <c r="F103" s="1">
        <f>IF($D103="","",VLOOKUP($D103,Régional!$A$1:$Y$72,13,FALSE))</f>
      </c>
      <c r="G103" s="17"/>
      <c r="H103" s="17"/>
      <c r="I103" s="17"/>
      <c r="J103" s="17"/>
      <c r="K103" s="17"/>
      <c r="L103" s="17"/>
      <c r="M103" s="2">
        <f>COUNTA(G103:L103)</f>
        <v>0</v>
      </c>
      <c r="N103" s="3">
        <f t="shared" si="12"/>
        <v>0</v>
      </c>
      <c r="O103" s="6">
        <f>IF(M103=0,0,N103/M103)</f>
        <v>0</v>
      </c>
      <c r="P103" s="70"/>
      <c r="Q103">
        <f t="shared" si="14"/>
      </c>
    </row>
    <row r="104" spans="1:17" ht="12.75">
      <c r="A104" s="1">
        <f>IF($D104="","",VLOOKUP($D104,Accueil!$A$1:$Y$125,5,FALSE))</f>
      </c>
      <c r="B104" s="15">
        <f>IF($D104="","",VLOOKUP($D104,Régional!$A$1:$Y$72,7,FALSE))</f>
      </c>
      <c r="C104" s="15">
        <f>CONCATENATE(A104,B104)</f>
      </c>
      <c r="D104" s="104">
        <f>IF(Accueil!J124="X",Accueil!A124,"")</f>
      </c>
      <c r="E104" s="1">
        <f>IF($D104="","",VLOOKUP($D104,Régional!$A$1:$Y$72,16,FALSE))</f>
      </c>
      <c r="F104" s="1">
        <f>IF($D104="","",VLOOKUP($D104,Régional!$A$1:$Y$72,13,FALSE))</f>
      </c>
      <c r="G104" s="17"/>
      <c r="H104" s="17"/>
      <c r="I104" s="17"/>
      <c r="J104" s="17"/>
      <c r="K104" s="17"/>
      <c r="L104" s="17"/>
      <c r="M104" s="2">
        <f>COUNTA(G104:L104)</f>
        <v>0</v>
      </c>
      <c r="N104" s="3">
        <f t="shared" si="12"/>
        <v>0</v>
      </c>
      <c r="O104" s="6">
        <f>IF(M104=0,0,N104/M104)</f>
        <v>0</v>
      </c>
      <c r="P104" s="70"/>
      <c r="Q104">
        <f t="shared" si="14"/>
      </c>
    </row>
  </sheetData>
  <sheetProtection sheet="1" objects="1" scenarios="1"/>
  <mergeCells count="2">
    <mergeCell ref="A1:O1"/>
    <mergeCell ref="A2:O2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8">
    <pageSetUpPr fitToPage="1"/>
  </sheetPr>
  <dimension ref="A1:Q104"/>
  <sheetViews>
    <sheetView zoomScale="70" zoomScaleNormal="70" zoomScalePageLayoutView="0" workbookViewId="0" topLeftCell="A1">
      <selection activeCell="A5" sqref="A5:P104"/>
    </sheetView>
  </sheetViews>
  <sheetFormatPr defaultColWidth="11.421875" defaultRowHeight="12.75"/>
  <cols>
    <col min="1" max="1" width="9.00390625" style="0" bestFit="1" customWidth="1"/>
    <col min="2" max="2" width="5.421875" style="0" bestFit="1" customWidth="1"/>
    <col min="3" max="3" width="5.421875" style="0" customWidth="1"/>
    <col min="4" max="4" width="10.00390625" style="0" bestFit="1" customWidth="1"/>
    <col min="5" max="5" width="32.57421875" style="0" customWidth="1"/>
    <col min="6" max="6" width="26.8515625" style="0" bestFit="1" customWidth="1"/>
    <col min="7" max="12" width="7.00390625" style="0" customWidth="1"/>
    <col min="13" max="13" width="8.28125" style="0" customWidth="1"/>
    <col min="14" max="14" width="9.140625" style="0" customWidth="1"/>
    <col min="15" max="16" width="8.7109375" style="0" customWidth="1"/>
    <col min="17" max="17" width="0" style="0" hidden="1" customWidth="1"/>
  </cols>
  <sheetData>
    <row r="1" spans="1:16" ht="33.75">
      <c r="A1" s="171" t="s">
        <v>123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4"/>
    </row>
    <row r="2" spans="1:16" ht="33.75">
      <c r="A2" s="171" t="str">
        <f>CONCATENATE(Accueil!C8," - ",Accueil!B8)</f>
        <v>SAINT-LÔ Macao - Le 18 février 2018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4"/>
    </row>
    <row r="3" spans="4:16" ht="25.5" customHeight="1">
      <c r="D3" s="4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>
      <c r="A4" s="53" t="s">
        <v>47</v>
      </c>
      <c r="B4" s="53" t="s">
        <v>48</v>
      </c>
      <c r="C4" s="52"/>
      <c r="D4" s="51" t="s">
        <v>11</v>
      </c>
      <c r="E4" s="51" t="s">
        <v>0</v>
      </c>
      <c r="F4" s="51" t="s">
        <v>56</v>
      </c>
      <c r="G4" s="2" t="s">
        <v>1</v>
      </c>
      <c r="H4" s="2" t="s">
        <v>2</v>
      </c>
      <c r="I4" s="2" t="s">
        <v>3</v>
      </c>
      <c r="J4" s="2" t="s">
        <v>4</v>
      </c>
      <c r="K4" s="2" t="s">
        <v>5</v>
      </c>
      <c r="L4" s="2" t="s">
        <v>6</v>
      </c>
      <c r="M4" s="2" t="s">
        <v>7</v>
      </c>
      <c r="N4" s="2" t="s">
        <v>8</v>
      </c>
      <c r="O4" s="2" t="s">
        <v>9</v>
      </c>
      <c r="P4" s="2" t="s">
        <v>75</v>
      </c>
    </row>
    <row r="5" spans="1:17" ht="12.75">
      <c r="A5" s="1" t="str">
        <f>IF($D5="","",VLOOKUP($D5,Accueil!$A$1:$Y$125,5,FALSE))</f>
        <v>JU</v>
      </c>
      <c r="B5" s="15" t="str">
        <f>IF($D5="","",VLOOKUP($D5,Régional!$A$1:$Y$72,7,FALSE))</f>
        <v>H</v>
      </c>
      <c r="C5" s="15" t="str">
        <f aca="true" t="shared" si="0" ref="C5:C36">CONCATENATE(A5,B5)</f>
        <v>JUH</v>
      </c>
      <c r="D5" s="104" t="str">
        <f>IF(Accueil!K68="X",Accueil!A68,"")</f>
        <v>18 113922</v>
      </c>
      <c r="E5" s="1" t="str">
        <f>IF($D5="","",VLOOKUP($D5,Régional!$A$1:$Y$72,16,FALSE))</f>
        <v>ECOLE DE BOWLING DE CHERBOURG</v>
      </c>
      <c r="F5" s="1" t="str">
        <f>IF($D5="","",VLOOKUP($D5,Régional!$A$1:$Y$72,13,FALSE))</f>
        <v>AMINI Tamim</v>
      </c>
      <c r="G5" s="17">
        <v>145</v>
      </c>
      <c r="H5" s="17">
        <v>139</v>
      </c>
      <c r="I5" s="17">
        <v>147</v>
      </c>
      <c r="J5" s="17">
        <v>116</v>
      </c>
      <c r="K5" s="17">
        <v>146</v>
      </c>
      <c r="L5" s="17">
        <v>142</v>
      </c>
      <c r="M5" s="2">
        <f aca="true" t="shared" si="1" ref="M5:M36">COUNTA(G5:L5)</f>
        <v>6</v>
      </c>
      <c r="N5" s="3">
        <f aca="true" t="shared" si="2" ref="N5:N36">SUM(G5:L5)</f>
        <v>835</v>
      </c>
      <c r="O5" s="6">
        <f aca="true" t="shared" si="3" ref="O5:O36">IF(M5=0,0,N5/M5)</f>
        <v>139.16666666666666</v>
      </c>
      <c r="P5" s="70">
        <v>30</v>
      </c>
      <c r="Q5" t="str">
        <f aca="true" t="shared" si="4" ref="Q5:Q36">IF(D5="","","X")</f>
        <v>X</v>
      </c>
    </row>
    <row r="6" spans="1:17" ht="12.75" customHeight="1">
      <c r="A6" s="1" t="str">
        <f>IF($D6="","",VLOOKUP($D6,Accueil!$A$1:$Y$125,5,FALSE))</f>
        <v>JU</v>
      </c>
      <c r="B6" s="15" t="str">
        <f>IF($D6="","",VLOOKUP($D6,Régional!$A$1:$Y$72,7,FALSE))</f>
        <v>H</v>
      </c>
      <c r="C6" s="15" t="str">
        <f t="shared" si="0"/>
        <v>JUH</v>
      </c>
      <c r="D6" s="104" t="str">
        <f>IF(Accueil!K31="X",Accueil!A31,"")</f>
        <v>17 112917</v>
      </c>
      <c r="E6" s="1" t="str">
        <f>IF($D6="","",VLOOKUP($D6,Régional!$A$1:$Y$72,16,FALSE))</f>
        <v>FLERS BOWLING IMPACT</v>
      </c>
      <c r="F6" s="1" t="str">
        <f>IF($D6="","",VLOOKUP($D6,Régional!$A$1:$Y$72,13,FALSE))</f>
        <v>BAKER Harry</v>
      </c>
      <c r="G6" s="17"/>
      <c r="H6" s="17"/>
      <c r="I6" s="17"/>
      <c r="J6" s="17"/>
      <c r="K6" s="17"/>
      <c r="L6" s="17"/>
      <c r="M6" s="2">
        <f t="shared" si="1"/>
        <v>0</v>
      </c>
      <c r="N6" s="3">
        <f t="shared" si="2"/>
        <v>0</v>
      </c>
      <c r="O6" s="6">
        <f t="shared" si="3"/>
        <v>0</v>
      </c>
      <c r="P6" s="70"/>
      <c r="Q6" t="str">
        <f t="shared" si="4"/>
        <v>X</v>
      </c>
    </row>
    <row r="7" spans="1:17" ht="12.75">
      <c r="A7" s="1" t="str">
        <f>IF($D7="","",VLOOKUP($D7,Accueil!$A$1:$Y$125,5,FALSE))</f>
        <v>JU</v>
      </c>
      <c r="B7" s="15" t="str">
        <f>IF($D7="","",VLOOKUP($D7,Régional!$A$1:$Y$72,7,FALSE))</f>
        <v>H</v>
      </c>
      <c r="C7" s="15" t="str">
        <f t="shared" si="0"/>
        <v>JUH</v>
      </c>
      <c r="D7" s="104" t="str">
        <f>IF(Accueil!K27="X",Accueil!A27,"")</f>
        <v>10 99570</v>
      </c>
      <c r="E7" s="1" t="str">
        <f>IF($D7="","",VLOOKUP($D7,Régional!$A$1:$Y$72,16,FALSE))</f>
        <v>FLERS BOWLING IMPACT</v>
      </c>
      <c r="F7" s="1" t="str">
        <f>IF($D7="","",VLOOKUP($D7,Régional!$A$1:$Y$72,13,FALSE))</f>
        <v>BOURDON Enzo</v>
      </c>
      <c r="G7" s="17">
        <v>180</v>
      </c>
      <c r="H7" s="17">
        <v>235</v>
      </c>
      <c r="I7" s="17">
        <v>244</v>
      </c>
      <c r="J7" s="17">
        <v>264</v>
      </c>
      <c r="K7" s="17">
        <v>203</v>
      </c>
      <c r="L7" s="17">
        <v>240</v>
      </c>
      <c r="M7" s="2">
        <f t="shared" si="1"/>
        <v>6</v>
      </c>
      <c r="N7" s="3">
        <f t="shared" si="2"/>
        <v>1366</v>
      </c>
      <c r="O7" s="6">
        <f t="shared" si="3"/>
        <v>227.66666666666666</v>
      </c>
      <c r="P7" s="70">
        <v>80</v>
      </c>
      <c r="Q7" t="str">
        <f t="shared" si="4"/>
        <v>X</v>
      </c>
    </row>
    <row r="8" spans="1:17" ht="12.75">
      <c r="A8" s="1" t="str">
        <f>IF($D8="","",VLOOKUP($D8,Accueil!$A$1:$Y$125,5,FALSE))</f>
        <v>CA</v>
      </c>
      <c r="B8" s="15" t="str">
        <f>IF($D8="","",VLOOKUP($D8,Régional!$A$1:$Y$72,7,FALSE))</f>
        <v>F</v>
      </c>
      <c r="C8" s="15" t="str">
        <f t="shared" si="0"/>
        <v>CAF</v>
      </c>
      <c r="D8" s="104" t="str">
        <f>IF(Accueil!K72="X",Accueil!A72,"")</f>
        <v>18 114511</v>
      </c>
      <c r="E8" s="1" t="str">
        <f>IF($D8="","",VLOOKUP($D8,Régional!$A$1:$Y$72,16,FALSE))</f>
        <v>FLERS BOWLING IMPACT</v>
      </c>
      <c r="F8" s="1" t="str">
        <f>IF($D8="","",VLOOKUP($D8,Régional!$A$1:$Y$72,13,FALSE))</f>
        <v>BRISARD Enora</v>
      </c>
      <c r="G8" s="17">
        <v>156</v>
      </c>
      <c r="H8" s="17">
        <v>133</v>
      </c>
      <c r="I8" s="17">
        <v>141</v>
      </c>
      <c r="J8" s="17">
        <v>147</v>
      </c>
      <c r="K8" s="17">
        <v>82</v>
      </c>
      <c r="L8" s="17">
        <v>147</v>
      </c>
      <c r="M8" s="2">
        <f t="shared" si="1"/>
        <v>6</v>
      </c>
      <c r="N8" s="3">
        <f t="shared" si="2"/>
        <v>806</v>
      </c>
      <c r="O8" s="6">
        <f t="shared" si="3"/>
        <v>134.33333333333334</v>
      </c>
      <c r="P8" s="70">
        <v>42</v>
      </c>
      <c r="Q8" t="str">
        <f t="shared" si="4"/>
        <v>X</v>
      </c>
    </row>
    <row r="9" spans="1:17" ht="12.75">
      <c r="A9" s="1" t="str">
        <f>IF($D9="","",VLOOKUP($D9,Accueil!$A$1:$Y$125,5,FALSE))</f>
        <v>JU</v>
      </c>
      <c r="B9" s="15" t="str">
        <f>IF($D9="","",VLOOKUP($D9,Régional!$A$1:$Y$72,7,FALSE))</f>
        <v>F</v>
      </c>
      <c r="C9" s="15" t="str">
        <f t="shared" si="0"/>
        <v>JUF</v>
      </c>
      <c r="D9" s="104" t="str">
        <f>IF(Accueil!K36="X",Accueil!A36,"")</f>
        <v>12 104424</v>
      </c>
      <c r="E9" s="1" t="str">
        <f>IF($D9="","",VLOOKUP($D9,Régional!$A$1:$Y$72,16,FALSE))</f>
        <v>EAGLES BOWLING VIRE</v>
      </c>
      <c r="F9" s="1" t="str">
        <f>IF($D9="","",VLOOKUP($D9,Régional!$A$1:$Y$72,13,FALSE))</f>
        <v>BUSNOULT Célia</v>
      </c>
      <c r="G9" s="17">
        <v>145</v>
      </c>
      <c r="H9" s="17">
        <v>148</v>
      </c>
      <c r="I9" s="17">
        <v>127</v>
      </c>
      <c r="J9" s="17">
        <v>146</v>
      </c>
      <c r="K9" s="17">
        <v>123</v>
      </c>
      <c r="L9" s="17">
        <v>132</v>
      </c>
      <c r="M9" s="2">
        <f t="shared" si="1"/>
        <v>6</v>
      </c>
      <c r="N9" s="3">
        <f t="shared" si="2"/>
        <v>821</v>
      </c>
      <c r="O9" s="6">
        <f t="shared" si="3"/>
        <v>136.83333333333334</v>
      </c>
      <c r="P9" s="70">
        <v>46</v>
      </c>
      <c r="Q9" t="str">
        <f t="shared" si="4"/>
        <v>X</v>
      </c>
    </row>
    <row r="10" spans="1:17" ht="12.75">
      <c r="A10" s="1" t="str">
        <f>IF($D10="","",VLOOKUP($D10,Accueil!$A$1:$Y$125,5,FALSE))</f>
        <v>PO</v>
      </c>
      <c r="B10" s="15" t="str">
        <f>IF($D10="","",VLOOKUP($D10,Régional!$A$1:$Y$72,7,FALSE))</f>
        <v>H</v>
      </c>
      <c r="C10" s="15" t="str">
        <f t="shared" si="0"/>
        <v>POH</v>
      </c>
      <c r="D10" s="104" t="str">
        <f>IF(Accueil!K38="X",Accueil!A38,"")</f>
        <v>16 109596</v>
      </c>
      <c r="E10" s="1" t="str">
        <f>IF($D10="","",VLOOKUP($D10,Régional!$A$1:$Y$72,16,FALSE))</f>
        <v>EAGLES BOWLING VIRE</v>
      </c>
      <c r="F10" s="1" t="str">
        <f>IF($D10="","",VLOOKUP($D10,Régional!$A$1:$Y$72,13,FALSE))</f>
        <v>CARU Gabin</v>
      </c>
      <c r="G10" s="17">
        <v>110</v>
      </c>
      <c r="H10" s="17">
        <v>92</v>
      </c>
      <c r="I10" s="17">
        <v>84</v>
      </c>
      <c r="J10" s="17">
        <v>88</v>
      </c>
      <c r="K10" s="17"/>
      <c r="L10" s="17"/>
      <c r="M10" s="2">
        <f t="shared" si="1"/>
        <v>4</v>
      </c>
      <c r="N10" s="3">
        <f t="shared" si="2"/>
        <v>374</v>
      </c>
      <c r="O10" s="6">
        <f t="shared" si="3"/>
        <v>93.5</v>
      </c>
      <c r="P10" s="70">
        <v>80</v>
      </c>
      <c r="Q10" t="str">
        <f t="shared" si="4"/>
        <v>X</v>
      </c>
    </row>
    <row r="11" spans="1:17" ht="12.75">
      <c r="A11" s="1" t="str">
        <f>IF($D11="","",VLOOKUP($D11,Accueil!$A$1:$Y$125,5,FALSE))</f>
        <v>CA</v>
      </c>
      <c r="B11" s="15" t="str">
        <f>IF($D11="","",VLOOKUP($D11,Régional!$A$1:$Y$72,7,FALSE))</f>
        <v>F</v>
      </c>
      <c r="C11" s="15" t="str">
        <f t="shared" si="0"/>
        <v>CAF</v>
      </c>
      <c r="D11" s="104" t="str">
        <f>IF(Accueil!K57="X",Accueil!A57,"")</f>
        <v>14 106475</v>
      </c>
      <c r="E11" s="1" t="str">
        <f>IF($D11="","",VLOOKUP($D11,Régional!$A$1:$Y$72,16,FALSE))</f>
        <v>ECOLE DE BOWLING DE SAINT LO</v>
      </c>
      <c r="F11" s="1" t="str">
        <f>IF($D11="","",VLOOKUP($D11,Régional!$A$1:$Y$72,13,FALSE))</f>
        <v>CULLERON Noémie</v>
      </c>
      <c r="G11" s="17">
        <v>115</v>
      </c>
      <c r="H11" s="17">
        <v>152</v>
      </c>
      <c r="I11" s="17">
        <v>126</v>
      </c>
      <c r="J11" s="17">
        <v>143</v>
      </c>
      <c r="K11" s="17">
        <v>117</v>
      </c>
      <c r="L11" s="17">
        <v>156</v>
      </c>
      <c r="M11" s="2">
        <f t="shared" si="1"/>
        <v>6</v>
      </c>
      <c r="N11" s="3">
        <f t="shared" si="2"/>
        <v>809</v>
      </c>
      <c r="O11" s="6">
        <f t="shared" si="3"/>
        <v>134.83333333333334</v>
      </c>
      <c r="P11" s="70">
        <v>46</v>
      </c>
      <c r="Q11" t="str">
        <f t="shared" si="4"/>
        <v>X</v>
      </c>
    </row>
    <row r="12" spans="1:17" ht="12.75">
      <c r="A12" s="1" t="str">
        <f>IF($D12="","",VLOOKUP($D12,Accueil!$A$1:$Y$125,5,FALSE))</f>
        <v>JU</v>
      </c>
      <c r="B12" s="15" t="str">
        <f>IF($D12="","",VLOOKUP($D12,Régional!$A$1:$Y$72,7,FALSE))</f>
        <v>F</v>
      </c>
      <c r="C12" s="15" t="str">
        <f t="shared" si="0"/>
        <v>JUF</v>
      </c>
      <c r="D12" s="104" t="str">
        <f>IF(Accueil!K26="X",Accueil!A26,"")</f>
        <v>10 99983</v>
      </c>
      <c r="E12" s="1" t="str">
        <f>IF($D12="","",VLOOKUP($D12,Régional!$A$1:$Y$72,16,FALSE))</f>
        <v>BOWLING CLUB CHERBOURG</v>
      </c>
      <c r="F12" s="1" t="str">
        <f>IF($D12="","",VLOOKUP($D12,Régional!$A$1:$Y$72,13,FALSE))</f>
        <v>DESPRES Amélie</v>
      </c>
      <c r="G12" s="17">
        <v>124</v>
      </c>
      <c r="H12" s="17">
        <v>181</v>
      </c>
      <c r="I12" s="17">
        <v>171</v>
      </c>
      <c r="J12" s="17">
        <v>156</v>
      </c>
      <c r="K12" s="17">
        <v>205</v>
      </c>
      <c r="L12" s="17">
        <v>163</v>
      </c>
      <c r="M12" s="2">
        <f t="shared" si="1"/>
        <v>6</v>
      </c>
      <c r="N12" s="3">
        <f t="shared" si="2"/>
        <v>1000</v>
      </c>
      <c r="O12" s="6">
        <f t="shared" si="3"/>
        <v>166.66666666666666</v>
      </c>
      <c r="P12" s="70">
        <v>60</v>
      </c>
      <c r="Q12" t="str">
        <f t="shared" si="4"/>
        <v>X</v>
      </c>
    </row>
    <row r="13" spans="1:17" ht="12.75">
      <c r="A13" s="1" t="str">
        <f>IF($D13="","",VLOOKUP($D13,Accueil!$A$1:$Y$125,5,FALSE))</f>
        <v>MI</v>
      </c>
      <c r="B13" s="15" t="str">
        <f>IF($D13="","",VLOOKUP($D13,Régional!$A$1:$Y$72,7,FALSE))</f>
        <v>H</v>
      </c>
      <c r="C13" s="15" t="str">
        <f t="shared" si="0"/>
        <v>MIH</v>
      </c>
      <c r="D13" s="104" t="str">
        <f>IF(Accueil!K69="X",Accueil!A69,"")</f>
        <v>18 114262</v>
      </c>
      <c r="E13" s="1" t="str">
        <f>IF($D13="","",VLOOKUP($D13,Régional!$A$1:$Y$72,16,FALSE))</f>
        <v>ECOLE DE BOWLING DE CHERBOURG</v>
      </c>
      <c r="F13" s="1" t="str">
        <f>IF($D13="","",VLOOKUP($D13,Régional!$A$1:$Y$72,13,FALSE))</f>
        <v>FAGNEN Jonathan</v>
      </c>
      <c r="G13" s="17">
        <v>117</v>
      </c>
      <c r="H13" s="17">
        <v>106</v>
      </c>
      <c r="I13" s="17">
        <v>103</v>
      </c>
      <c r="J13" s="17">
        <v>115</v>
      </c>
      <c r="K13" s="17">
        <v>105</v>
      </c>
      <c r="L13" s="17">
        <v>101</v>
      </c>
      <c r="M13" s="2">
        <f t="shared" si="1"/>
        <v>6</v>
      </c>
      <c r="N13" s="3">
        <f t="shared" si="2"/>
        <v>647</v>
      </c>
      <c r="O13" s="6">
        <f t="shared" si="3"/>
        <v>107.83333333333333</v>
      </c>
      <c r="P13" s="70">
        <v>38</v>
      </c>
      <c r="Q13" t="str">
        <f t="shared" si="4"/>
        <v>X</v>
      </c>
    </row>
    <row r="14" spans="1:17" ht="12.75">
      <c r="A14" s="1" t="str">
        <f>IF($D14="","",VLOOKUP($D14,Accueil!$A$1:$Y$125,5,FALSE))</f>
        <v>MI</v>
      </c>
      <c r="B14" s="15" t="str">
        <f>IF($D14="","",VLOOKUP($D14,Régional!$A$1:$Y$72,7,FALSE))</f>
        <v>H</v>
      </c>
      <c r="C14" s="15" t="str">
        <f t="shared" si="0"/>
        <v>MIH</v>
      </c>
      <c r="D14" s="104" t="str">
        <f>IF(Accueil!K70="X",Accueil!A70,"")</f>
        <v>18 114263</v>
      </c>
      <c r="E14" s="1" t="str">
        <f>IF($D14="","",VLOOKUP($D14,Régional!$A$1:$Y$72,16,FALSE))</f>
        <v>ECOLE DE BOWLING DE CHERBOURG</v>
      </c>
      <c r="F14" s="1" t="str">
        <f>IF($D14="","",VLOOKUP($D14,Régional!$A$1:$Y$72,13,FALSE))</f>
        <v>FAGNEN Lenny</v>
      </c>
      <c r="G14" s="17">
        <v>85</v>
      </c>
      <c r="H14" s="17">
        <v>131</v>
      </c>
      <c r="I14" s="17">
        <v>111</v>
      </c>
      <c r="J14" s="17">
        <v>115</v>
      </c>
      <c r="K14" s="17">
        <v>107</v>
      </c>
      <c r="L14" s="17">
        <v>88</v>
      </c>
      <c r="M14" s="2">
        <f t="shared" si="1"/>
        <v>6</v>
      </c>
      <c r="N14" s="3">
        <f t="shared" si="2"/>
        <v>637</v>
      </c>
      <c r="O14" s="6">
        <f t="shared" si="3"/>
        <v>106.16666666666667</v>
      </c>
      <c r="P14" s="70">
        <v>34</v>
      </c>
      <c r="Q14" t="str">
        <f t="shared" si="4"/>
        <v>X</v>
      </c>
    </row>
    <row r="15" spans="1:17" ht="12.75">
      <c r="A15" s="1" t="str">
        <f>IF($D15="","",VLOOKUP($D15,Accueil!$A$1:$Y$125,5,FALSE))</f>
        <v>CA</v>
      </c>
      <c r="B15" s="15" t="str">
        <f>IF($D15="","",VLOOKUP($D15,Régional!$A$1:$Y$72,7,FALSE))</f>
        <v>H</v>
      </c>
      <c r="C15" s="15" t="str">
        <f t="shared" si="0"/>
        <v>CAH</v>
      </c>
      <c r="D15" s="104" t="str">
        <f>IF(Accueil!K59="X",Accueil!A59,"")</f>
        <v>17 112075</v>
      </c>
      <c r="E15" s="1" t="str">
        <f>IF($D15="","",VLOOKUP($D15,Régional!$A$1:$Y$72,16,FALSE))</f>
        <v>ECOLE DE BOWLING D'ARGENTAN</v>
      </c>
      <c r="F15" s="1" t="str">
        <f>IF($D15="","",VLOOKUP($D15,Régional!$A$1:$Y$72,13,FALSE))</f>
        <v>FERT Edgar</v>
      </c>
      <c r="G15" s="17">
        <v>91</v>
      </c>
      <c r="H15" s="17">
        <v>90</v>
      </c>
      <c r="I15" s="17">
        <v>127</v>
      </c>
      <c r="J15" s="17">
        <v>103</v>
      </c>
      <c r="K15" s="17">
        <v>126</v>
      </c>
      <c r="L15" s="17">
        <v>105</v>
      </c>
      <c r="M15" s="2">
        <f t="shared" si="1"/>
        <v>6</v>
      </c>
      <c r="N15" s="3">
        <f t="shared" si="2"/>
        <v>642</v>
      </c>
      <c r="O15" s="6">
        <f t="shared" si="3"/>
        <v>107</v>
      </c>
      <c r="P15" s="70">
        <v>30</v>
      </c>
      <c r="Q15" t="str">
        <f t="shared" si="4"/>
        <v>X</v>
      </c>
    </row>
    <row r="16" spans="1:17" ht="12.75">
      <c r="A16" s="1" t="str">
        <f>IF($D16="","",VLOOKUP($D16,Accueil!$A$1:$Y$125,5,FALSE))</f>
        <v>CA</v>
      </c>
      <c r="B16" s="15" t="str">
        <f>IF($D16="","",VLOOKUP($D16,Régional!$A$1:$Y$72,7,FALSE))</f>
        <v>H</v>
      </c>
      <c r="C16" s="15" t="str">
        <f t="shared" si="0"/>
        <v>CAH</v>
      </c>
      <c r="D16" s="104" t="str">
        <f>IF(Accueil!K71="X",Accueil!A71,"")</f>
        <v>18 114264</v>
      </c>
      <c r="E16" s="1" t="str">
        <f>IF($D16="","",VLOOKUP($D16,Régional!$A$1:$Y$72,16,FALSE))</f>
        <v>ECOLE DE BOWLING DE CHERBOURG</v>
      </c>
      <c r="F16" s="1" t="str">
        <f>IF($D16="","",VLOOKUP($D16,Régional!$A$1:$Y$72,13,FALSE))</f>
        <v>GAUDICHE Tom</v>
      </c>
      <c r="G16" s="17">
        <v>139</v>
      </c>
      <c r="H16" s="17">
        <v>97</v>
      </c>
      <c r="I16" s="17">
        <v>113</v>
      </c>
      <c r="J16" s="17">
        <v>110</v>
      </c>
      <c r="K16" s="17">
        <v>108</v>
      </c>
      <c r="L16" s="17">
        <v>134</v>
      </c>
      <c r="M16" s="2">
        <f t="shared" si="1"/>
        <v>6</v>
      </c>
      <c r="N16" s="3">
        <f t="shared" si="2"/>
        <v>701</v>
      </c>
      <c r="O16" s="6">
        <f t="shared" si="3"/>
        <v>116.83333333333333</v>
      </c>
      <c r="P16" s="70">
        <v>38</v>
      </c>
      <c r="Q16" t="str">
        <f t="shared" si="4"/>
        <v>X</v>
      </c>
    </row>
    <row r="17" spans="1:17" ht="12.75">
      <c r="A17" s="1" t="str">
        <f>IF($D17="","",VLOOKUP($D17,Accueil!$A$1:$Y$125,5,FALSE))</f>
        <v>CA</v>
      </c>
      <c r="B17" s="15" t="str">
        <f>IF($D17="","",VLOOKUP($D17,Régional!$A$1:$Y$72,7,FALSE))</f>
        <v>H</v>
      </c>
      <c r="C17" s="15" t="str">
        <f t="shared" si="0"/>
        <v>CAH</v>
      </c>
      <c r="D17" s="104" t="str">
        <f>IF(Accueil!K41="X",Accueil!A41,"")</f>
        <v>15 108342</v>
      </c>
      <c r="E17" s="1" t="str">
        <f>IF($D17="","",VLOOKUP($D17,Régional!$A$1:$Y$72,16,FALSE))</f>
        <v>ECOLE DE BOWLING DE CHERBOURG</v>
      </c>
      <c r="F17" s="1" t="str">
        <f>IF($D17="","",VLOOKUP($D17,Régional!$A$1:$Y$72,13,FALSE))</f>
        <v>GOUREMAN Dylan</v>
      </c>
      <c r="G17" s="17">
        <v>126</v>
      </c>
      <c r="H17" s="17">
        <v>133</v>
      </c>
      <c r="I17" s="17">
        <v>146</v>
      </c>
      <c r="J17" s="17">
        <v>118</v>
      </c>
      <c r="K17" s="17">
        <v>128</v>
      </c>
      <c r="L17" s="17">
        <v>131</v>
      </c>
      <c r="M17" s="2">
        <f t="shared" si="1"/>
        <v>6</v>
      </c>
      <c r="N17" s="3">
        <f t="shared" si="2"/>
        <v>782</v>
      </c>
      <c r="O17" s="6">
        <f t="shared" si="3"/>
        <v>130.33333333333334</v>
      </c>
      <c r="P17" s="70">
        <v>42</v>
      </c>
      <c r="Q17" t="str">
        <f t="shared" si="4"/>
        <v>X</v>
      </c>
    </row>
    <row r="18" spans="1:17" ht="12.75">
      <c r="A18" s="1" t="str">
        <f>IF($D18="","",VLOOKUP($D18,Accueil!$A$1:$Y$125,5,FALSE))</f>
        <v>CA</v>
      </c>
      <c r="B18" s="15" t="str">
        <f>IF($D18="","",VLOOKUP($D18,Régional!$A$1:$Y$72,7,FALSE))</f>
        <v>F</v>
      </c>
      <c r="C18" s="15" t="str">
        <f t="shared" si="0"/>
        <v>CAF</v>
      </c>
      <c r="D18" s="104" t="str">
        <f>IF(Accueil!K29="X",Accueil!A29,"")</f>
        <v>15 108165</v>
      </c>
      <c r="E18" s="1" t="str">
        <f>IF($D18="","",VLOOKUP($D18,Régional!$A$1:$Y$72,16,FALSE))</f>
        <v>FLERS BOWLING IMPACT</v>
      </c>
      <c r="F18" s="1" t="str">
        <f>IF($D18="","",VLOOKUP($D18,Régional!$A$1:$Y$72,13,FALSE))</f>
        <v>HAMARD Fanny</v>
      </c>
      <c r="G18" s="17">
        <v>172</v>
      </c>
      <c r="H18" s="17">
        <v>158</v>
      </c>
      <c r="I18" s="17">
        <v>136</v>
      </c>
      <c r="J18" s="17">
        <v>137</v>
      </c>
      <c r="K18" s="17">
        <v>156</v>
      </c>
      <c r="L18" s="17">
        <v>175</v>
      </c>
      <c r="M18" s="2">
        <f t="shared" si="1"/>
        <v>6</v>
      </c>
      <c r="N18" s="3">
        <f t="shared" si="2"/>
        <v>934</v>
      </c>
      <c r="O18" s="6">
        <f t="shared" si="3"/>
        <v>155.66666666666666</v>
      </c>
      <c r="P18" s="70">
        <v>50</v>
      </c>
      <c r="Q18" t="str">
        <f t="shared" si="4"/>
        <v>X</v>
      </c>
    </row>
    <row r="19" spans="1:17" ht="12.75">
      <c r="A19" s="1" t="str">
        <f>IF($D19="","",VLOOKUP($D19,Accueil!$A$1:$Y$125,5,FALSE))</f>
        <v>JU</v>
      </c>
      <c r="B19" s="15" t="str">
        <f>IF($D19="","",VLOOKUP($D19,Régional!$A$1:$Y$72,7,FALSE))</f>
        <v>H</v>
      </c>
      <c r="C19" s="15" t="str">
        <f t="shared" si="0"/>
        <v>JUH</v>
      </c>
      <c r="D19" s="104" t="str">
        <f>IF(Accueil!K43="X",Accueil!A43,"")</f>
        <v>18 113557</v>
      </c>
      <c r="E19" s="1" t="str">
        <f>IF($D19="","",VLOOKUP($D19,Régional!$A$1:$Y$72,16,FALSE))</f>
        <v>ECOLE DE BOWLING DE CHERBOURG</v>
      </c>
      <c r="F19" s="1" t="str">
        <f>IF($D19="","",VLOOKUP($D19,Régional!$A$1:$Y$72,13,FALSE))</f>
        <v>HEBERT Mathis</v>
      </c>
      <c r="G19" s="17">
        <v>162</v>
      </c>
      <c r="H19" s="17">
        <v>153</v>
      </c>
      <c r="I19" s="17">
        <v>172</v>
      </c>
      <c r="J19" s="17">
        <v>120</v>
      </c>
      <c r="K19" s="17">
        <v>159</v>
      </c>
      <c r="L19" s="17">
        <v>168</v>
      </c>
      <c r="M19" s="2">
        <f t="shared" si="1"/>
        <v>6</v>
      </c>
      <c r="N19" s="3">
        <f t="shared" si="2"/>
        <v>934</v>
      </c>
      <c r="O19" s="6">
        <f t="shared" si="3"/>
        <v>155.66666666666666</v>
      </c>
      <c r="P19" s="70">
        <v>34</v>
      </c>
      <c r="Q19" t="str">
        <f t="shared" si="4"/>
        <v>X</v>
      </c>
    </row>
    <row r="20" spans="1:17" ht="12.75">
      <c r="A20" s="1" t="str">
        <f>IF($D20="","",VLOOKUP($D20,Accueil!$A$1:$Y$125,5,FALSE))</f>
        <v>MI</v>
      </c>
      <c r="B20" s="15" t="str">
        <f>IF($D20="","",VLOOKUP($D20,Régional!$A$1:$Y$72,7,FALSE))</f>
        <v>H</v>
      </c>
      <c r="C20" s="15" t="str">
        <f t="shared" si="0"/>
        <v>MIH</v>
      </c>
      <c r="D20" s="104" t="str">
        <f>IF(Accueil!K62="X",Accueil!A62,"")</f>
        <v>18 113749</v>
      </c>
      <c r="E20" s="1" t="str">
        <f>IF($D20="","",VLOOKUP($D20,Régional!$A$1:$Y$72,16,FALSE))</f>
        <v>EAGLES BOWLING VIRE</v>
      </c>
      <c r="F20" s="1" t="str">
        <f>IF($D20="","",VLOOKUP($D20,Régional!$A$1:$Y$72,13,FALSE))</f>
        <v>KISTLER Romain</v>
      </c>
      <c r="G20" s="17">
        <v>80</v>
      </c>
      <c r="H20" s="17">
        <v>114</v>
      </c>
      <c r="I20" s="17">
        <v>134</v>
      </c>
      <c r="J20" s="17">
        <v>135</v>
      </c>
      <c r="K20" s="17">
        <v>107</v>
      </c>
      <c r="L20" s="17">
        <v>123</v>
      </c>
      <c r="M20" s="2">
        <f t="shared" si="1"/>
        <v>6</v>
      </c>
      <c r="N20" s="3">
        <f t="shared" si="2"/>
        <v>693</v>
      </c>
      <c r="O20" s="6">
        <f t="shared" si="3"/>
        <v>115.5</v>
      </c>
      <c r="P20" s="70">
        <v>46</v>
      </c>
      <c r="Q20" t="str">
        <f t="shared" si="4"/>
        <v>X</v>
      </c>
    </row>
    <row r="21" spans="1:17" ht="12.75">
      <c r="A21" s="1" t="str">
        <f>IF($D21="","",VLOOKUP($D21,Accueil!$A$1:$Y$125,5,FALSE))</f>
        <v>MI</v>
      </c>
      <c r="B21" s="15" t="str">
        <f>IF($D21="","",VLOOKUP($D21,Régional!$A$1:$Y$72,7,FALSE))</f>
        <v>H</v>
      </c>
      <c r="C21" s="15" t="str">
        <f t="shared" si="0"/>
        <v>MIH</v>
      </c>
      <c r="D21" s="104" t="str">
        <f>IF(Accueil!K66="X",Accueil!A66,"")</f>
        <v>18 114132</v>
      </c>
      <c r="E21" s="1" t="str">
        <f>IF($D21="","",VLOOKUP($D21,Régional!$A$1:$Y$72,16,FALSE))</f>
        <v>VIKINGS CALVADOS</v>
      </c>
      <c r="F21" s="1" t="str">
        <f>IF($D21="","",VLOOKUP($D21,Régional!$A$1:$Y$72,13,FALSE))</f>
        <v>LAHAYE Adrien</v>
      </c>
      <c r="G21" s="17">
        <v>110</v>
      </c>
      <c r="H21" s="17">
        <v>155</v>
      </c>
      <c r="I21" s="17">
        <v>139</v>
      </c>
      <c r="J21" s="17">
        <v>108</v>
      </c>
      <c r="K21" s="17">
        <v>111</v>
      </c>
      <c r="L21" s="17">
        <v>144</v>
      </c>
      <c r="M21" s="2">
        <f t="shared" si="1"/>
        <v>6</v>
      </c>
      <c r="N21" s="3">
        <f t="shared" si="2"/>
        <v>767</v>
      </c>
      <c r="O21" s="6">
        <f t="shared" si="3"/>
        <v>127.83333333333333</v>
      </c>
      <c r="P21" s="70">
        <v>50</v>
      </c>
      <c r="Q21" t="str">
        <f t="shared" si="4"/>
        <v>X</v>
      </c>
    </row>
    <row r="22" spans="1:17" ht="12.75">
      <c r="A22" s="1" t="str">
        <f>IF($D22="","",VLOOKUP($D22,Accueil!$A$1:$Y$125,5,FALSE))</f>
        <v>MI</v>
      </c>
      <c r="B22" s="15" t="str">
        <f>IF($D22="","",VLOOKUP($D22,Régional!$A$1:$Y$72,7,FALSE))</f>
        <v>F</v>
      </c>
      <c r="C22" s="15" t="str">
        <f t="shared" si="0"/>
        <v>MIF</v>
      </c>
      <c r="D22" s="104" t="str">
        <f>IF(Accueil!K48="X",Accueil!A48,"")</f>
        <v>17 111907</v>
      </c>
      <c r="E22" s="1" t="str">
        <f>IF($D22="","",VLOOKUP($D22,Régional!$A$1:$Y$72,16,FALSE))</f>
        <v>ECOLE DE BOWLING DE CHERBOURG</v>
      </c>
      <c r="F22" s="1" t="str">
        <f>IF($D22="","",VLOOKUP($D22,Régional!$A$1:$Y$72,13,FALSE))</f>
        <v>LE GALL Servane</v>
      </c>
      <c r="G22" s="17">
        <v>77</v>
      </c>
      <c r="H22" s="17">
        <v>99</v>
      </c>
      <c r="I22" s="17">
        <v>84</v>
      </c>
      <c r="J22" s="17">
        <v>97</v>
      </c>
      <c r="K22" s="17">
        <v>118</v>
      </c>
      <c r="L22" s="17">
        <v>121</v>
      </c>
      <c r="M22" s="2">
        <f t="shared" si="1"/>
        <v>6</v>
      </c>
      <c r="N22" s="3">
        <f t="shared" si="2"/>
        <v>596</v>
      </c>
      <c r="O22" s="6">
        <f t="shared" si="3"/>
        <v>99.33333333333333</v>
      </c>
      <c r="P22" s="70">
        <v>60</v>
      </c>
      <c r="Q22" t="str">
        <f t="shared" si="4"/>
        <v>X</v>
      </c>
    </row>
    <row r="23" spans="1:17" ht="12.75">
      <c r="A23" s="1" t="str">
        <f>IF($D23="","",VLOOKUP($D23,Accueil!$A$1:$Y$125,5,FALSE))</f>
        <v>CA</v>
      </c>
      <c r="B23" s="15" t="str">
        <f>IF($D23="","",VLOOKUP($D23,Régional!$A$1:$Y$72,7,FALSE))</f>
        <v>H</v>
      </c>
      <c r="C23" s="15" t="str">
        <f t="shared" si="0"/>
        <v>CAH</v>
      </c>
      <c r="D23" s="104" t="str">
        <f>IF(Accueil!K35="X",Accueil!A35,"")</f>
        <v>13 105132</v>
      </c>
      <c r="E23" s="1" t="str">
        <f>IF($D23="","",VLOOKUP($D23,Régional!$A$1:$Y$72,16,FALSE))</f>
        <v>ECOLE DE BOWLING D'ARGENTAN</v>
      </c>
      <c r="F23" s="1" t="str">
        <f>IF($D23="","",VLOOKUP($D23,Régional!$A$1:$Y$72,13,FALSE))</f>
        <v>LEBARBIER Léo</v>
      </c>
      <c r="G23" s="17">
        <v>149</v>
      </c>
      <c r="H23" s="17">
        <v>145</v>
      </c>
      <c r="I23" s="17">
        <v>158</v>
      </c>
      <c r="J23" s="17">
        <v>124</v>
      </c>
      <c r="K23" s="17">
        <v>112</v>
      </c>
      <c r="L23" s="17">
        <v>146</v>
      </c>
      <c r="M23" s="2">
        <f t="shared" si="1"/>
        <v>6</v>
      </c>
      <c r="N23" s="3">
        <f t="shared" si="2"/>
        <v>834</v>
      </c>
      <c r="O23" s="6">
        <f t="shared" si="3"/>
        <v>139</v>
      </c>
      <c r="P23" s="70">
        <v>50</v>
      </c>
      <c r="Q23" t="str">
        <f t="shared" si="4"/>
        <v>X</v>
      </c>
    </row>
    <row r="24" spans="1:17" ht="12.75">
      <c r="A24" s="1" t="str">
        <f>IF($D24="","",VLOOKUP($D24,Accueil!$A$1:$Y$125,5,FALSE))</f>
        <v>BJ</v>
      </c>
      <c r="B24" s="15" t="str">
        <f>IF($D24="","",VLOOKUP($D24,Régional!$A$1:$Y$72,7,FALSE))</f>
        <v>H</v>
      </c>
      <c r="C24" s="15" t="str">
        <f t="shared" si="0"/>
        <v>BJH</v>
      </c>
      <c r="D24" s="104" t="str">
        <f>IF(Accueil!K37="X",Accueil!A37,"")</f>
        <v>15 107726</v>
      </c>
      <c r="E24" s="1" t="str">
        <f>IF($D24="","",VLOOKUP($D24,Régional!$A$1:$Y$72,16,FALSE))</f>
        <v>EAGLES BOWLING VIRE</v>
      </c>
      <c r="F24" s="1" t="str">
        <f>IF($D24="","",VLOOKUP($D24,Régional!$A$1:$Y$72,13,FALSE))</f>
        <v>LEBOUC Maxime</v>
      </c>
      <c r="G24" s="17">
        <v>127</v>
      </c>
      <c r="H24" s="17">
        <v>124</v>
      </c>
      <c r="I24" s="17">
        <v>125</v>
      </c>
      <c r="J24" s="17">
        <v>103</v>
      </c>
      <c r="K24" s="17">
        <v>86</v>
      </c>
      <c r="L24" s="17">
        <v>131</v>
      </c>
      <c r="M24" s="2">
        <f t="shared" si="1"/>
        <v>6</v>
      </c>
      <c r="N24" s="3">
        <f t="shared" si="2"/>
        <v>696</v>
      </c>
      <c r="O24" s="6">
        <f t="shared" si="3"/>
        <v>116</v>
      </c>
      <c r="P24" s="70">
        <v>60</v>
      </c>
      <c r="Q24" t="str">
        <f t="shared" si="4"/>
        <v>X</v>
      </c>
    </row>
    <row r="25" spans="1:17" ht="12.75">
      <c r="A25" s="1" t="str">
        <f>IF($D25="","",VLOOKUP($D25,Accueil!$A$1:$Y$125,5,FALSE))</f>
        <v>JU</v>
      </c>
      <c r="B25" s="15" t="str">
        <f>IF($D25="","",VLOOKUP($D25,Régional!$A$1:$Y$72,7,FALSE))</f>
        <v>F</v>
      </c>
      <c r="C25" s="15" t="str">
        <f t="shared" si="0"/>
        <v>JUF</v>
      </c>
      <c r="D25" s="104" t="str">
        <f>IF(Accueil!K58="X",Accueil!A58,"")</f>
        <v>18 113518</v>
      </c>
      <c r="E25" s="1" t="str">
        <f>IF($D25="","",VLOOKUP($D25,Régional!$A$1:$Y$72,16,FALSE))</f>
        <v>BAD BOYS SAINT-LO</v>
      </c>
      <c r="F25" s="1" t="str">
        <f>IF($D25="","",VLOOKUP($D25,Régional!$A$1:$Y$72,13,FALSE))</f>
        <v>LECORDIER Lolita</v>
      </c>
      <c r="G25" s="17">
        <v>116</v>
      </c>
      <c r="H25" s="17">
        <v>151</v>
      </c>
      <c r="I25" s="17">
        <v>150</v>
      </c>
      <c r="J25" s="17">
        <v>185</v>
      </c>
      <c r="K25" s="17">
        <v>137</v>
      </c>
      <c r="L25" s="17">
        <v>142</v>
      </c>
      <c r="M25" s="2">
        <f t="shared" si="1"/>
        <v>6</v>
      </c>
      <c r="N25" s="3">
        <f t="shared" si="2"/>
        <v>881</v>
      </c>
      <c r="O25" s="6">
        <f t="shared" si="3"/>
        <v>146.83333333333334</v>
      </c>
      <c r="P25" s="70">
        <v>50</v>
      </c>
      <c r="Q25" t="str">
        <f t="shared" si="4"/>
        <v>X</v>
      </c>
    </row>
    <row r="26" spans="1:17" ht="12.75">
      <c r="A26" s="1" t="str">
        <f>IF($D26="","",VLOOKUP($D26,Accueil!$A$1:$Y$125,5,FALSE))</f>
        <v>MI</v>
      </c>
      <c r="B26" s="15" t="str">
        <f>IF($D26="","",VLOOKUP($D26,Régional!$A$1:$Y$72,7,FALSE))</f>
        <v>H</v>
      </c>
      <c r="C26" s="15" t="str">
        <f t="shared" si="0"/>
        <v>MIH</v>
      </c>
      <c r="D26" s="104" t="str">
        <f>IF(Accueil!K47="X",Accueil!A47,"")</f>
        <v>17 112668</v>
      </c>
      <c r="E26" s="1" t="str">
        <f>IF($D26="","",VLOOKUP($D26,Régional!$A$1:$Y$72,16,FALSE))</f>
        <v>ECOLE DE BOWLING DE CHERBOURG</v>
      </c>
      <c r="F26" s="1" t="str">
        <f>IF($D26="","",VLOOKUP($D26,Régional!$A$1:$Y$72,13,FALSE))</f>
        <v>LECOUTOUR Enzo</v>
      </c>
      <c r="G26" s="17"/>
      <c r="H26" s="17"/>
      <c r="I26" s="17"/>
      <c r="J26" s="17"/>
      <c r="K26" s="17"/>
      <c r="L26" s="17"/>
      <c r="M26" s="2">
        <f t="shared" si="1"/>
        <v>0</v>
      </c>
      <c r="N26" s="3">
        <f t="shared" si="2"/>
        <v>0</v>
      </c>
      <c r="O26" s="6">
        <f t="shared" si="3"/>
        <v>0</v>
      </c>
      <c r="P26" s="70"/>
      <c r="Q26" t="str">
        <f t="shared" si="4"/>
        <v>X</v>
      </c>
    </row>
    <row r="27" spans="1:17" ht="12.75">
      <c r="A27" s="1" t="str">
        <f>IF($D27="","",VLOOKUP($D27,Accueil!$A$1:$Y$125,5,FALSE))</f>
        <v>CA</v>
      </c>
      <c r="B27" s="15" t="str">
        <f>IF($D27="","",VLOOKUP($D27,Régional!$A$1:$Y$72,7,FALSE))</f>
        <v>H</v>
      </c>
      <c r="C27" s="15" t="str">
        <f t="shared" si="0"/>
        <v>CAH</v>
      </c>
      <c r="D27" s="104" t="str">
        <f>IF(Accueil!K56="X",Accueil!A56,"")</f>
        <v>12 103037</v>
      </c>
      <c r="E27" s="1" t="str">
        <f>IF($D27="","",VLOOKUP($D27,Régional!$A$1:$Y$72,16,FALSE))</f>
        <v>ECOLE DE BOWLING DE SAINT LO</v>
      </c>
      <c r="F27" s="1" t="str">
        <f>IF($D27="","",VLOOKUP($D27,Régional!$A$1:$Y$72,13,FALSE))</f>
        <v>LEMERAY Matteo</v>
      </c>
      <c r="G27" s="17">
        <v>107</v>
      </c>
      <c r="H27" s="17">
        <v>166</v>
      </c>
      <c r="I27" s="17">
        <v>198</v>
      </c>
      <c r="J27" s="17">
        <v>133</v>
      </c>
      <c r="K27" s="17">
        <v>109</v>
      </c>
      <c r="L27" s="17">
        <v>99</v>
      </c>
      <c r="M27" s="2">
        <f t="shared" si="1"/>
        <v>6</v>
      </c>
      <c r="N27" s="3">
        <f t="shared" si="2"/>
        <v>812</v>
      </c>
      <c r="O27" s="6">
        <f t="shared" si="3"/>
        <v>135.33333333333334</v>
      </c>
      <c r="P27" s="70">
        <v>46</v>
      </c>
      <c r="Q27" t="str">
        <f t="shared" si="4"/>
        <v>X</v>
      </c>
    </row>
    <row r="28" spans="1:17" ht="12.75">
      <c r="A28" s="1" t="str">
        <f>IF($D28="","",VLOOKUP($D28,Accueil!$A$1:$Y$125,5,FALSE))</f>
        <v>CA</v>
      </c>
      <c r="B28" s="15" t="str">
        <f>IF($D28="","",VLOOKUP($D28,Régional!$A$1:$Y$72,7,FALSE))</f>
        <v>F</v>
      </c>
      <c r="C28" s="15" t="str">
        <f t="shared" si="0"/>
        <v>CAF</v>
      </c>
      <c r="D28" s="104" t="str">
        <f>IF(Accueil!K53="X",Accueil!A53,"")</f>
        <v>12 103801</v>
      </c>
      <c r="E28" s="1" t="str">
        <f>IF($D28="","",VLOOKUP($D28,Régional!$A$1:$Y$72,16,FALSE))</f>
        <v>ECOLE DE BOWLING DE CHERBOURG</v>
      </c>
      <c r="F28" s="1" t="str">
        <f>IF($D28="","",VLOOKUP($D28,Régional!$A$1:$Y$72,13,FALSE))</f>
        <v>LEMIERE Laurie</v>
      </c>
      <c r="G28" s="17">
        <v>213</v>
      </c>
      <c r="H28" s="17">
        <v>168</v>
      </c>
      <c r="I28" s="17">
        <v>157</v>
      </c>
      <c r="J28" s="17">
        <v>160</v>
      </c>
      <c r="K28" s="17">
        <v>163</v>
      </c>
      <c r="L28" s="17">
        <v>154</v>
      </c>
      <c r="M28" s="2">
        <f t="shared" si="1"/>
        <v>6</v>
      </c>
      <c r="N28" s="3">
        <f t="shared" si="2"/>
        <v>1015</v>
      </c>
      <c r="O28" s="6">
        <f t="shared" si="3"/>
        <v>169.16666666666666</v>
      </c>
      <c r="P28" s="70">
        <v>80</v>
      </c>
      <c r="Q28" t="str">
        <f t="shared" si="4"/>
        <v>X</v>
      </c>
    </row>
    <row r="29" spans="1:17" ht="12.75">
      <c r="A29" s="1" t="str">
        <f>IF($D29="","",VLOOKUP($D29,Accueil!$A$1:$Y$125,5,FALSE))</f>
        <v>JU</v>
      </c>
      <c r="B29" s="15" t="str">
        <f>IF($D29="","",VLOOKUP($D29,Régional!$A$1:$Y$72,7,FALSE))</f>
        <v>H</v>
      </c>
      <c r="C29" s="15" t="str">
        <f t="shared" si="0"/>
        <v>JUH</v>
      </c>
      <c r="D29" s="104" t="str">
        <f>IF(Accueil!K28="X",Accueil!A28,"")</f>
        <v>10 99574</v>
      </c>
      <c r="E29" s="1" t="str">
        <f>IF($D29="","",VLOOKUP($D29,Régional!$A$1:$Y$72,16,FALSE))</f>
        <v>FLERS BOWLING IMPACT</v>
      </c>
      <c r="F29" s="1" t="str">
        <f>IF($D29="","",VLOOKUP($D29,Régional!$A$1:$Y$72,13,FALSE))</f>
        <v>LIPSMEIER Médéric</v>
      </c>
      <c r="G29" s="17">
        <v>224</v>
      </c>
      <c r="H29" s="17">
        <v>167</v>
      </c>
      <c r="I29" s="17">
        <v>145</v>
      </c>
      <c r="J29" s="17">
        <v>191</v>
      </c>
      <c r="K29" s="17">
        <v>156</v>
      </c>
      <c r="L29" s="17">
        <v>166</v>
      </c>
      <c r="M29" s="2">
        <f t="shared" si="1"/>
        <v>6</v>
      </c>
      <c r="N29" s="3">
        <f t="shared" si="2"/>
        <v>1049</v>
      </c>
      <c r="O29" s="6">
        <f t="shared" si="3"/>
        <v>174.83333333333334</v>
      </c>
      <c r="P29" s="70">
        <v>42</v>
      </c>
      <c r="Q29" t="str">
        <f t="shared" si="4"/>
        <v>X</v>
      </c>
    </row>
    <row r="30" spans="1:17" ht="12.75">
      <c r="A30" s="1" t="str">
        <f>IF($D30="","",VLOOKUP($D30,Accueil!$A$1:$Y$125,5,FALSE))</f>
        <v>CA</v>
      </c>
      <c r="B30" s="15" t="str">
        <f>IF($D30="","",VLOOKUP($D30,Régional!$A$1:$Y$72,7,FALSE))</f>
        <v>H</v>
      </c>
      <c r="C30" s="15" t="str">
        <f t="shared" si="0"/>
        <v>CAH</v>
      </c>
      <c r="D30" s="104" t="str">
        <f>IF(Accueil!K54="X",Accueil!A54,"")</f>
        <v>12 103039</v>
      </c>
      <c r="E30" s="1" t="str">
        <f>IF($D30="","",VLOOKUP($D30,Régional!$A$1:$Y$72,16,FALSE))</f>
        <v>ECOLE DE BOWLING DE SAINT LO</v>
      </c>
      <c r="F30" s="1" t="str">
        <f>IF($D30="","",VLOOKUP($D30,Régional!$A$1:$Y$72,13,FALSE))</f>
        <v>MAINCENT Fabien</v>
      </c>
      <c r="G30" s="17">
        <v>211</v>
      </c>
      <c r="H30" s="17">
        <v>207</v>
      </c>
      <c r="I30" s="17">
        <v>157</v>
      </c>
      <c r="J30" s="17">
        <v>152</v>
      </c>
      <c r="K30" s="17">
        <v>207</v>
      </c>
      <c r="L30" s="17">
        <v>151</v>
      </c>
      <c r="M30" s="2">
        <f t="shared" si="1"/>
        <v>6</v>
      </c>
      <c r="N30" s="3">
        <f t="shared" si="2"/>
        <v>1085</v>
      </c>
      <c r="O30" s="6">
        <f t="shared" si="3"/>
        <v>180.83333333333334</v>
      </c>
      <c r="P30" s="70">
        <v>80</v>
      </c>
      <c r="Q30" t="str">
        <f t="shared" si="4"/>
        <v>X</v>
      </c>
    </row>
    <row r="31" spans="1:17" ht="12.75">
      <c r="A31" s="1" t="str">
        <f>IF($D31="","",VLOOKUP($D31,Accueil!$A$1:$Y$125,5,FALSE))</f>
        <v>JU</v>
      </c>
      <c r="B31" s="15" t="str">
        <f>IF($D31="","",VLOOKUP($D31,Régional!$A$1:$Y$72,7,FALSE))</f>
        <v>H</v>
      </c>
      <c r="C31" s="15" t="str">
        <f t="shared" si="0"/>
        <v>JUH</v>
      </c>
      <c r="D31" s="104" t="str">
        <f>IF(Accueil!K55="X",Accueil!A55,"")</f>
        <v>12 103040</v>
      </c>
      <c r="E31" s="1" t="str">
        <f>IF($D31="","",VLOOKUP($D31,Régional!$A$1:$Y$72,16,FALSE))</f>
        <v>ECOLE DE BOWLING DE SAINT LO</v>
      </c>
      <c r="F31" s="1" t="str">
        <f>IF($D31="","",VLOOKUP($D31,Régional!$A$1:$Y$72,13,FALSE))</f>
        <v>MAINCENT Thomas</v>
      </c>
      <c r="G31" s="17">
        <v>148</v>
      </c>
      <c r="H31" s="17">
        <v>193</v>
      </c>
      <c r="I31" s="17">
        <v>158</v>
      </c>
      <c r="J31" s="17">
        <v>201</v>
      </c>
      <c r="K31" s="17">
        <v>213</v>
      </c>
      <c r="L31" s="17">
        <v>197</v>
      </c>
      <c r="M31" s="2">
        <f t="shared" si="1"/>
        <v>6</v>
      </c>
      <c r="N31" s="3">
        <f t="shared" si="2"/>
        <v>1110</v>
      </c>
      <c r="O31" s="6">
        <f t="shared" si="3"/>
        <v>185</v>
      </c>
      <c r="P31" s="70">
        <v>60</v>
      </c>
      <c r="Q31" t="str">
        <f t="shared" si="4"/>
        <v>X</v>
      </c>
    </row>
    <row r="32" spans="1:17" ht="12.75">
      <c r="A32" s="1" t="str">
        <f>IF($D32="","",VLOOKUP($D32,Accueil!$A$1:$Y$125,5,FALSE))</f>
        <v>BJ</v>
      </c>
      <c r="B32" s="15" t="str">
        <f>IF($D32="","",VLOOKUP($D32,Régional!$A$1:$Y$72,7,FALSE))</f>
        <v>F</v>
      </c>
      <c r="C32" s="15" t="str">
        <f t="shared" si="0"/>
        <v>BJF</v>
      </c>
      <c r="D32" s="104" t="str">
        <f>IF(Accueil!K44="X",Accueil!A44,"")</f>
        <v>17 111904</v>
      </c>
      <c r="E32" s="1" t="str">
        <f>IF($D32="","",VLOOKUP($D32,Régional!$A$1:$Y$72,16,FALSE))</f>
        <v>ECOLE DE BOWLING DE CHERBOURG</v>
      </c>
      <c r="F32" s="1" t="str">
        <f>IF($D32="","",VLOOKUP($D32,Régional!$A$1:$Y$72,13,FALSE))</f>
        <v>MARGUERY Lou-Nha</v>
      </c>
      <c r="G32" s="17">
        <v>97</v>
      </c>
      <c r="H32" s="17">
        <v>89</v>
      </c>
      <c r="I32" s="17">
        <v>95</v>
      </c>
      <c r="J32" s="17">
        <v>102</v>
      </c>
      <c r="K32" s="17">
        <v>98</v>
      </c>
      <c r="L32" s="17">
        <v>135</v>
      </c>
      <c r="M32" s="2">
        <f t="shared" si="1"/>
        <v>6</v>
      </c>
      <c r="N32" s="3">
        <f t="shared" si="2"/>
        <v>616</v>
      </c>
      <c r="O32" s="6">
        <f t="shared" si="3"/>
        <v>102.66666666666667</v>
      </c>
      <c r="P32" s="70">
        <v>80</v>
      </c>
      <c r="Q32" t="str">
        <f t="shared" si="4"/>
        <v>X</v>
      </c>
    </row>
    <row r="33" spans="1:17" ht="12.75">
      <c r="A33" s="1" t="str">
        <f>IF($D33="","",VLOOKUP($D33,Accueil!$A$1:$Y$125,5,FALSE))</f>
        <v>JU</v>
      </c>
      <c r="B33" s="15" t="str">
        <f>IF($D33="","",VLOOKUP($D33,Régional!$A$1:$Y$72,7,FALSE))</f>
        <v>H</v>
      </c>
      <c r="C33" s="15" t="str">
        <f t="shared" si="0"/>
        <v>JUH</v>
      </c>
      <c r="D33" s="104" t="str">
        <f>IF(Accueil!K61="X",Accueil!A61,"")</f>
        <v>18 113747</v>
      </c>
      <c r="E33" s="1" t="str">
        <f>IF($D33="","",VLOOKUP($D33,Régional!$A$1:$Y$72,16,FALSE))</f>
        <v>EAGLES BOWLING VIRE</v>
      </c>
      <c r="F33" s="1" t="str">
        <f>IF($D33="","",VLOOKUP($D33,Régional!$A$1:$Y$72,13,FALSE))</f>
        <v>MARTEL Tristan</v>
      </c>
      <c r="G33" s="17">
        <v>170</v>
      </c>
      <c r="H33" s="17">
        <v>209</v>
      </c>
      <c r="I33" s="17">
        <v>145</v>
      </c>
      <c r="J33" s="17">
        <v>150</v>
      </c>
      <c r="K33" s="17">
        <v>199</v>
      </c>
      <c r="L33" s="17">
        <v>185</v>
      </c>
      <c r="M33" s="2">
        <f t="shared" si="1"/>
        <v>6</v>
      </c>
      <c r="N33" s="3">
        <f t="shared" si="2"/>
        <v>1058</v>
      </c>
      <c r="O33" s="6">
        <f t="shared" si="3"/>
        <v>176.33333333333334</v>
      </c>
      <c r="P33" s="70">
        <v>46</v>
      </c>
      <c r="Q33" t="str">
        <f t="shared" si="4"/>
        <v>X</v>
      </c>
    </row>
    <row r="34" spans="1:17" ht="12.75">
      <c r="A34" s="1" t="str">
        <f>IF($D34="","",VLOOKUP($D34,Accueil!$A$1:$Y$125,5,FALSE))</f>
        <v>JU</v>
      </c>
      <c r="B34" s="15" t="str">
        <f>IF($D34="","",VLOOKUP($D34,Régional!$A$1:$Y$72,7,FALSE))</f>
        <v>F</v>
      </c>
      <c r="C34" s="15" t="str">
        <f t="shared" si="0"/>
        <v>JUF</v>
      </c>
      <c r="D34" s="104" t="str">
        <f>IF(Accueil!K60="X",Accueil!A60,"")</f>
        <v>14 106486</v>
      </c>
      <c r="E34" s="1" t="str">
        <f>IF($D34="","",VLOOKUP($D34,Régional!$A$1:$Y$72,16,FALSE))</f>
        <v>BAD BOYS SAINT-LO</v>
      </c>
      <c r="F34" s="1" t="str">
        <f>IF($D34="","",VLOOKUP($D34,Régional!$A$1:$Y$72,13,FALSE))</f>
        <v>MERCIER Axelle</v>
      </c>
      <c r="G34" s="17">
        <v>185</v>
      </c>
      <c r="H34" s="17">
        <v>203</v>
      </c>
      <c r="I34" s="17">
        <v>143</v>
      </c>
      <c r="J34" s="17">
        <v>169</v>
      </c>
      <c r="K34" s="17">
        <v>137</v>
      </c>
      <c r="L34" s="17">
        <v>202</v>
      </c>
      <c r="M34" s="2">
        <f t="shared" si="1"/>
        <v>6</v>
      </c>
      <c r="N34" s="3">
        <f t="shared" si="2"/>
        <v>1039</v>
      </c>
      <c r="O34" s="6">
        <f t="shared" si="3"/>
        <v>173.16666666666666</v>
      </c>
      <c r="P34" s="70">
        <v>80</v>
      </c>
      <c r="Q34" t="str">
        <f t="shared" si="4"/>
        <v>X</v>
      </c>
    </row>
    <row r="35" spans="1:17" ht="12.75">
      <c r="A35" s="1" t="str">
        <f>IF($D35="","",VLOOKUP($D35,Accueil!$A$1:$Y$125,5,FALSE))</f>
        <v>JU</v>
      </c>
      <c r="B35" s="15" t="str">
        <f>IF($D35="","",VLOOKUP($D35,Régional!$A$1:$Y$72,7,FALSE))</f>
        <v>H</v>
      </c>
      <c r="C35" s="15" t="str">
        <f t="shared" si="0"/>
        <v>JUH</v>
      </c>
      <c r="D35" s="104" t="str">
        <f>IF(Accueil!K25="X",Accueil!A25,"")</f>
        <v>14 106439</v>
      </c>
      <c r="E35" s="1" t="str">
        <f>IF($D35="","",VLOOKUP($D35,Régional!$A$1:$Y$72,16,FALSE))</f>
        <v>BOWLING CLUB CHERBOURG</v>
      </c>
      <c r="F35" s="1" t="str">
        <f>IF($D35="","",VLOOKUP($D35,Régional!$A$1:$Y$72,13,FALSE))</f>
        <v>METTE Théophile</v>
      </c>
      <c r="G35" s="17">
        <v>160</v>
      </c>
      <c r="H35" s="17">
        <v>206</v>
      </c>
      <c r="I35" s="17">
        <v>167</v>
      </c>
      <c r="J35" s="17">
        <v>160</v>
      </c>
      <c r="K35" s="17">
        <v>194</v>
      </c>
      <c r="L35" s="17">
        <v>177</v>
      </c>
      <c r="M35" s="2">
        <f t="shared" si="1"/>
        <v>6</v>
      </c>
      <c r="N35" s="3">
        <f t="shared" si="2"/>
        <v>1064</v>
      </c>
      <c r="O35" s="6">
        <f t="shared" si="3"/>
        <v>177.33333333333334</v>
      </c>
      <c r="P35" s="70">
        <v>50</v>
      </c>
      <c r="Q35" t="str">
        <f t="shared" si="4"/>
        <v>X</v>
      </c>
    </row>
    <row r="36" spans="1:17" ht="12.75">
      <c r="A36" s="1" t="str">
        <f>IF($D36="","",VLOOKUP($D36,Accueil!$A$1:$Y$125,5,FALSE))</f>
        <v>MI</v>
      </c>
      <c r="B36" s="15" t="str">
        <f>IF($D36="","",VLOOKUP($D36,Régional!$A$1:$Y$72,7,FALSE))</f>
        <v>F</v>
      </c>
      <c r="C36" s="15" t="str">
        <f t="shared" si="0"/>
        <v>MIF</v>
      </c>
      <c r="D36" s="104" t="str">
        <f>IF(Accueil!K40="X",Accueil!A40,"")</f>
        <v>15 107724</v>
      </c>
      <c r="E36" s="1" t="str">
        <f>IF($D36="","",VLOOKUP($D36,Régional!$A$1:$Y$72,16,FALSE))</f>
        <v>ECOLE DE BOWLING DE CHERBOURG</v>
      </c>
      <c r="F36" s="1" t="str">
        <f>IF($D36="","",VLOOKUP($D36,Régional!$A$1:$Y$72,13,FALSE))</f>
        <v>MOREAU Anaïs</v>
      </c>
      <c r="G36" s="17">
        <v>170</v>
      </c>
      <c r="H36" s="17">
        <v>142</v>
      </c>
      <c r="I36" s="17">
        <v>129</v>
      </c>
      <c r="J36" s="17">
        <v>158</v>
      </c>
      <c r="K36" s="17">
        <v>133</v>
      </c>
      <c r="L36" s="17">
        <v>149</v>
      </c>
      <c r="M36" s="2">
        <f t="shared" si="1"/>
        <v>6</v>
      </c>
      <c r="N36" s="3">
        <f t="shared" si="2"/>
        <v>881</v>
      </c>
      <c r="O36" s="6">
        <f t="shared" si="3"/>
        <v>146.83333333333334</v>
      </c>
      <c r="P36" s="70">
        <v>80</v>
      </c>
      <c r="Q36" t="str">
        <f t="shared" si="4"/>
        <v>X</v>
      </c>
    </row>
    <row r="37" spans="1:17" ht="12.75">
      <c r="A37" s="1" t="str">
        <f>IF($D37="","",VLOOKUP($D37,Accueil!$A$1:$Y$125,5,FALSE))</f>
        <v>CA</v>
      </c>
      <c r="B37" s="15" t="str">
        <f>IF($D37="","",VLOOKUP($D37,Régional!$A$1:$Y$72,7,FALSE))</f>
        <v>H</v>
      </c>
      <c r="C37" s="15" t="str">
        <f aca="true" t="shared" si="5" ref="C37:C68">CONCATENATE(A37,B37)</f>
        <v>CAH</v>
      </c>
      <c r="D37" s="104" t="str">
        <f>IF(Accueil!K52="X",Accueil!A52,"")</f>
        <v>11 101850</v>
      </c>
      <c r="E37" s="1" t="str">
        <f>IF($D37="","",VLOOKUP($D37,Régional!$A$1:$Y$72,16,FALSE))</f>
        <v>ECOLE DE BOWLING DE CHERBOURG</v>
      </c>
      <c r="F37" s="1" t="str">
        <f>IF($D37="","",VLOOKUP($D37,Régional!$A$1:$Y$72,13,FALSE))</f>
        <v>MOUETTE Amalric</v>
      </c>
      <c r="G37" s="17"/>
      <c r="H37" s="17"/>
      <c r="I37" s="17"/>
      <c r="J37" s="17"/>
      <c r="K37" s="17"/>
      <c r="L37" s="17"/>
      <c r="M37" s="2">
        <f aca="true" t="shared" si="6" ref="M37:M68">COUNTA(G37:L37)</f>
        <v>0</v>
      </c>
      <c r="N37" s="3">
        <f aca="true" t="shared" si="7" ref="N37:N68">SUM(G37:L37)</f>
        <v>0</v>
      </c>
      <c r="O37" s="6">
        <f aca="true" t="shared" si="8" ref="O37:O68">IF(M37=0,0,N37/M37)</f>
        <v>0</v>
      </c>
      <c r="P37" s="70"/>
      <c r="Q37" t="str">
        <f aca="true" t="shared" si="9" ref="Q37:Q68">IF(D37="","","X")</f>
        <v>X</v>
      </c>
    </row>
    <row r="38" spans="1:17" ht="12.75">
      <c r="A38" s="1" t="str">
        <f>IF($D38="","",VLOOKUP($D38,Accueil!$A$1:$Y$125,5,FALSE))</f>
        <v>CA</v>
      </c>
      <c r="B38" s="15" t="str">
        <f>IF($D38="","",VLOOKUP($D38,Régional!$A$1:$Y$72,7,FALSE))</f>
        <v>H</v>
      </c>
      <c r="C38" s="15" t="str">
        <f t="shared" si="5"/>
        <v>CAH</v>
      </c>
      <c r="D38" s="104" t="str">
        <f>IF(Accueil!K39="X",Accueil!A39,"")</f>
        <v>14 106318</v>
      </c>
      <c r="E38" s="1" t="str">
        <f>IF($D38="","",VLOOKUP($D38,Régional!$A$1:$Y$72,16,FALSE))</f>
        <v>EAGLES BOWLING VIRE</v>
      </c>
      <c r="F38" s="1" t="str">
        <f>IF($D38="","",VLOOKUP($D38,Régional!$A$1:$Y$72,13,FALSE))</f>
        <v>MOULIN Jimmy</v>
      </c>
      <c r="G38" s="17">
        <v>144</v>
      </c>
      <c r="H38" s="17">
        <v>145</v>
      </c>
      <c r="I38" s="17">
        <v>116</v>
      </c>
      <c r="J38" s="17">
        <v>104</v>
      </c>
      <c r="K38" s="17">
        <v>175</v>
      </c>
      <c r="L38" s="17">
        <v>198</v>
      </c>
      <c r="M38" s="2">
        <f t="shared" si="6"/>
        <v>6</v>
      </c>
      <c r="N38" s="3">
        <f t="shared" si="7"/>
        <v>882</v>
      </c>
      <c r="O38" s="6">
        <f t="shared" si="8"/>
        <v>147</v>
      </c>
      <c r="P38" s="70">
        <v>60</v>
      </c>
      <c r="Q38" t="str">
        <f t="shared" si="9"/>
        <v>X</v>
      </c>
    </row>
    <row r="39" spans="1:17" ht="12.75">
      <c r="A39" s="1" t="str">
        <f>IF($D39="","",VLOOKUP($D39,Accueil!$A$1:$Y$125,5,FALSE))</f>
        <v>CA</v>
      </c>
      <c r="B39" s="15" t="str">
        <f>IF($D39="","",VLOOKUP($D39,Régional!$A$1:$Y$72,7,FALSE))</f>
        <v>H</v>
      </c>
      <c r="C39" s="15" t="str">
        <f t="shared" si="5"/>
        <v>CAH</v>
      </c>
      <c r="D39" s="104" t="str">
        <f>IF(Accueil!K42="X",Accueil!A42,"")</f>
        <v>16 110323</v>
      </c>
      <c r="E39" s="1" t="str">
        <f>IF($D39="","",VLOOKUP($D39,Régional!$A$1:$Y$72,16,FALSE))</f>
        <v>ECOLE DE BOWLING DE CHERBOURG</v>
      </c>
      <c r="F39" s="1" t="str">
        <f>IF($D39="","",VLOOKUP($D39,Régional!$A$1:$Y$72,13,FALSE))</f>
        <v>NAGA Gaëtan</v>
      </c>
      <c r="G39" s="17"/>
      <c r="H39" s="17"/>
      <c r="I39" s="17"/>
      <c r="J39" s="17"/>
      <c r="K39" s="17"/>
      <c r="L39" s="17"/>
      <c r="M39" s="2">
        <f t="shared" si="6"/>
        <v>0</v>
      </c>
      <c r="N39" s="3">
        <f t="shared" si="7"/>
        <v>0</v>
      </c>
      <c r="O39" s="6">
        <f t="shared" si="8"/>
        <v>0</v>
      </c>
      <c r="P39" s="70"/>
      <c r="Q39" t="str">
        <f t="shared" si="9"/>
        <v>X</v>
      </c>
    </row>
    <row r="40" spans="1:17" ht="12.75">
      <c r="A40" s="1" t="str">
        <f>IF($D40="","",VLOOKUP($D40,Accueil!$A$1:$Y$125,5,FALSE))</f>
        <v>BJ</v>
      </c>
      <c r="B40" s="15" t="str">
        <f>IF($D40="","",VLOOKUP($D40,Régional!$A$1:$Y$72,7,FALSE))</f>
        <v>H</v>
      </c>
      <c r="C40" s="15" t="str">
        <f t="shared" si="5"/>
        <v>BJH</v>
      </c>
      <c r="D40" s="104" t="str">
        <f>IF(Accueil!K45="X",Accueil!A45,"")</f>
        <v>17 111667</v>
      </c>
      <c r="E40" s="1" t="str">
        <f>IF($D40="","",VLOOKUP($D40,Régional!$A$1:$Y$72,16,FALSE))</f>
        <v>ECOLE DE BOWLING DE CHERBOURG</v>
      </c>
      <c r="F40" s="1" t="str">
        <f>IF($D40="","",VLOOKUP($D40,Régional!$A$1:$Y$72,13,FALSE))</f>
        <v>NAGA Yoann</v>
      </c>
      <c r="G40" s="17">
        <v>157</v>
      </c>
      <c r="H40" s="17">
        <v>101</v>
      </c>
      <c r="I40" s="17">
        <v>122</v>
      </c>
      <c r="J40" s="17">
        <v>137</v>
      </c>
      <c r="K40" s="17">
        <v>133</v>
      </c>
      <c r="L40" s="17">
        <v>92</v>
      </c>
      <c r="M40" s="2">
        <f t="shared" si="6"/>
        <v>6</v>
      </c>
      <c r="N40" s="3">
        <f t="shared" si="7"/>
        <v>742</v>
      </c>
      <c r="O40" s="6">
        <f t="shared" si="8"/>
        <v>123.66666666666667</v>
      </c>
      <c r="P40" s="70">
        <v>80</v>
      </c>
      <c r="Q40" t="str">
        <f t="shared" si="9"/>
        <v>X</v>
      </c>
    </row>
    <row r="41" spans="1:17" ht="12.75">
      <c r="A41" s="1" t="str">
        <f>IF($D41="","",VLOOKUP($D41,Accueil!$A$1:$Y$125,5,FALSE))</f>
        <v>JU</v>
      </c>
      <c r="B41" s="15" t="str">
        <f>IF($D41="","",VLOOKUP($D41,Régional!$A$1:$Y$72,7,FALSE))</f>
        <v>H</v>
      </c>
      <c r="C41" s="15" t="str">
        <f t="shared" si="5"/>
        <v>JUH</v>
      </c>
      <c r="D41" s="104" t="str">
        <f>IF(Accueil!K34="X",Accueil!A34,"")</f>
        <v>10 99486</v>
      </c>
      <c r="E41" s="1" t="str">
        <f>IF($D41="","",VLOOKUP($D41,Régional!$A$1:$Y$72,16,FALSE))</f>
        <v>ECOLE DE BOWLING D'ARGENTAN</v>
      </c>
      <c r="F41" s="1" t="str">
        <f>IF($D41="","",VLOOKUP($D41,Régional!$A$1:$Y$72,13,FALSE))</f>
        <v>PERRIERE Clément</v>
      </c>
      <c r="G41" s="17">
        <v>146</v>
      </c>
      <c r="H41" s="17">
        <v>147</v>
      </c>
      <c r="I41" s="17">
        <v>153</v>
      </c>
      <c r="J41" s="17">
        <v>149</v>
      </c>
      <c r="K41" s="17">
        <v>190</v>
      </c>
      <c r="L41" s="17">
        <v>157</v>
      </c>
      <c r="M41" s="2">
        <f t="shared" si="6"/>
        <v>6</v>
      </c>
      <c r="N41" s="3">
        <f t="shared" si="7"/>
        <v>942</v>
      </c>
      <c r="O41" s="6">
        <f t="shared" si="8"/>
        <v>157</v>
      </c>
      <c r="P41" s="70">
        <v>38</v>
      </c>
      <c r="Q41" t="str">
        <f t="shared" si="9"/>
        <v>X</v>
      </c>
    </row>
    <row r="42" spans="1:17" ht="12.75">
      <c r="A42" s="1" t="str">
        <f>IF($D42="","",VLOOKUP($D42,Accueil!$A$1:$Y$125,5,FALSE))</f>
        <v>MI</v>
      </c>
      <c r="B42" s="15" t="str">
        <f>IF($D42="","",VLOOKUP($D42,Régional!$A$1:$Y$72,7,FALSE))</f>
        <v>H</v>
      </c>
      <c r="C42" s="15" t="str">
        <f t="shared" si="5"/>
        <v>MIH</v>
      </c>
      <c r="D42" s="104" t="str">
        <f>IF(Accueil!K50="X",Accueil!A50,"")</f>
        <v>17 111771</v>
      </c>
      <c r="E42" s="1" t="str">
        <f>IF($D42="","",VLOOKUP($D42,Régional!$A$1:$Y$72,16,FALSE))</f>
        <v>ECOLE DE BOWLING DE CHERBOURG</v>
      </c>
      <c r="F42" s="1" t="str">
        <f>IF($D42="","",VLOOKUP($D42,Régional!$A$1:$Y$72,13,FALSE))</f>
        <v>PISSIS Elliot</v>
      </c>
      <c r="G42" s="17">
        <v>91</v>
      </c>
      <c r="H42" s="17">
        <v>130</v>
      </c>
      <c r="I42" s="17">
        <v>91</v>
      </c>
      <c r="J42" s="17">
        <v>88</v>
      </c>
      <c r="K42" s="17">
        <v>143</v>
      </c>
      <c r="L42" s="17">
        <v>107</v>
      </c>
      <c r="M42" s="2">
        <f t="shared" si="6"/>
        <v>6</v>
      </c>
      <c r="N42" s="3">
        <f t="shared" si="7"/>
        <v>650</v>
      </c>
      <c r="O42" s="6">
        <f t="shared" si="8"/>
        <v>108.33333333333333</v>
      </c>
      <c r="P42" s="70">
        <v>42</v>
      </c>
      <c r="Q42" t="str">
        <f t="shared" si="9"/>
        <v>X</v>
      </c>
    </row>
    <row r="43" spans="1:17" ht="12.75">
      <c r="A43" s="1" t="str">
        <f>IF($D43="","",VLOOKUP($D43,Accueil!$A$1:$Y$125,5,FALSE))</f>
        <v>CA</v>
      </c>
      <c r="B43" s="15" t="str">
        <f>IF($D43="","",VLOOKUP($D43,Régional!$A$1:$Y$72,7,FALSE))</f>
        <v>F</v>
      </c>
      <c r="C43" s="15" t="str">
        <f t="shared" si="5"/>
        <v>CAF</v>
      </c>
      <c r="D43" s="104" t="str">
        <f>IF(Accueil!K30="X",Accueil!A30,"")</f>
        <v>13 105141</v>
      </c>
      <c r="E43" s="1" t="str">
        <f>IF($D43="","",VLOOKUP($D43,Régional!$A$1:$Y$72,16,FALSE))</f>
        <v>FLERS BOWLING IMPACT</v>
      </c>
      <c r="F43" s="1" t="str">
        <f>IF($D43="","",VLOOKUP($D43,Régional!$A$1:$Y$72,13,FALSE))</f>
        <v>SORET Lou-Ann</v>
      </c>
      <c r="G43" s="17">
        <v>183</v>
      </c>
      <c r="H43" s="17">
        <v>152</v>
      </c>
      <c r="I43" s="17">
        <v>192</v>
      </c>
      <c r="J43" s="17">
        <v>158</v>
      </c>
      <c r="K43" s="17">
        <v>156</v>
      </c>
      <c r="L43" s="17">
        <v>165</v>
      </c>
      <c r="M43" s="2">
        <f t="shared" si="6"/>
        <v>6</v>
      </c>
      <c r="N43" s="3">
        <f t="shared" si="7"/>
        <v>1006</v>
      </c>
      <c r="O43" s="6">
        <f t="shared" si="8"/>
        <v>167.66666666666666</v>
      </c>
      <c r="P43" s="70">
        <v>60</v>
      </c>
      <c r="Q43" t="str">
        <f t="shared" si="9"/>
        <v>X</v>
      </c>
    </row>
    <row r="44" spans="1:17" ht="12.75">
      <c r="A44" s="1" t="str">
        <f>IF($D44="","",VLOOKUP($D44,Accueil!$A$1:$Y$125,5,FALSE))</f>
        <v>MI</v>
      </c>
      <c r="B44" s="15" t="str">
        <f>IF($D44="","",VLOOKUP($D44,Régional!$A$1:$Y$72,7,FALSE))</f>
        <v>H</v>
      </c>
      <c r="C44" s="15" t="str">
        <f t="shared" si="5"/>
        <v>MIH</v>
      </c>
      <c r="D44" s="104" t="str">
        <f>IF(Accueil!K32="X",Accueil!A32,"")</f>
        <v>13 105142</v>
      </c>
      <c r="E44" s="1" t="str">
        <f>IF($D44="","",VLOOKUP($D44,Régional!$A$1:$Y$72,16,FALSE))</f>
        <v>FLERS BOWLING IMPACT</v>
      </c>
      <c r="F44" s="1" t="str">
        <f>IF($D44="","",VLOOKUP($D44,Régional!$A$1:$Y$72,13,FALSE))</f>
        <v>SORET Mathéo</v>
      </c>
      <c r="G44" s="17">
        <v>155</v>
      </c>
      <c r="H44" s="17">
        <v>142</v>
      </c>
      <c r="I44" s="17">
        <v>187</v>
      </c>
      <c r="J44" s="17">
        <v>203</v>
      </c>
      <c r="K44" s="17">
        <v>179</v>
      </c>
      <c r="L44" s="17">
        <v>213</v>
      </c>
      <c r="M44" s="2">
        <f t="shared" si="6"/>
        <v>6</v>
      </c>
      <c r="N44" s="3">
        <f t="shared" si="7"/>
        <v>1079</v>
      </c>
      <c r="O44" s="6">
        <f t="shared" si="8"/>
        <v>179.83333333333334</v>
      </c>
      <c r="P44" s="70">
        <v>80</v>
      </c>
      <c r="Q44" t="str">
        <f t="shared" si="9"/>
        <v>X</v>
      </c>
    </row>
    <row r="45" spans="1:17" ht="12.75">
      <c r="A45" s="1" t="str">
        <f>IF($D45="","",VLOOKUP($D45,Accueil!$A$1:$Y$125,5,FALSE))</f>
        <v>CA</v>
      </c>
      <c r="B45" s="15" t="str">
        <f>IF($D45="","",VLOOKUP($D45,Régional!$A$1:$Y$72,7,FALSE))</f>
        <v>H</v>
      </c>
      <c r="C45" s="15" t="str">
        <f t="shared" si="5"/>
        <v>CAH</v>
      </c>
      <c r="D45" s="104" t="str">
        <f>IF(Accueil!K64="X",Accueil!A64,"")</f>
        <v>14 106441</v>
      </c>
      <c r="E45" s="1" t="str">
        <f>IF($D45="","",VLOOKUP($D45,Régional!$A$1:$Y$72,16,FALSE))</f>
        <v>ECOLE DE BOWLING DE CHERBOURG</v>
      </c>
      <c r="F45" s="1" t="str">
        <f>IF($D45="","",VLOOKUP($D45,Régional!$A$1:$Y$72,13,FALSE))</f>
        <v>VAQUEZ Jonas</v>
      </c>
      <c r="G45" s="17">
        <v>109</v>
      </c>
      <c r="H45" s="17">
        <v>115</v>
      </c>
      <c r="I45" s="17">
        <v>155</v>
      </c>
      <c r="J45" s="17">
        <v>93</v>
      </c>
      <c r="K45" s="17">
        <v>105</v>
      </c>
      <c r="L45" s="17">
        <v>102</v>
      </c>
      <c r="M45" s="2">
        <f t="shared" si="6"/>
        <v>6</v>
      </c>
      <c r="N45" s="3">
        <f t="shared" si="7"/>
        <v>679</v>
      </c>
      <c r="O45" s="6">
        <f t="shared" si="8"/>
        <v>113.16666666666667</v>
      </c>
      <c r="P45" s="70">
        <v>34</v>
      </c>
      <c r="Q45" t="str">
        <f t="shared" si="9"/>
        <v>X</v>
      </c>
    </row>
    <row r="46" spans="1:17" ht="12.75">
      <c r="A46" s="1" t="str">
        <f>IF($D46="","",VLOOKUP($D46,Accueil!$A$1:$Y$125,5,FALSE))</f>
        <v>MI</v>
      </c>
      <c r="B46" s="15" t="str">
        <f>IF($D46="","",VLOOKUP($D46,Régional!$A$1:$Y$72,7,FALSE))</f>
        <v>H</v>
      </c>
      <c r="C46" s="15" t="str">
        <f t="shared" si="5"/>
        <v>MIH</v>
      </c>
      <c r="D46" s="104" t="str">
        <f>IF(Accueil!K33="X",Accueil!A33,"")</f>
        <v>15 108468</v>
      </c>
      <c r="E46" s="1" t="str">
        <f>IF($D46="","",VLOOKUP($D46,Régional!$A$1:$Y$72,16,FALSE))</f>
        <v>FLERS BOWLING IMPACT</v>
      </c>
      <c r="F46" s="1" t="str">
        <f>IF($D46="","",VLOOKUP($D46,Régional!$A$1:$Y$72,13,FALSE))</f>
        <v>VAUTIER-GAUMIN Maxime</v>
      </c>
      <c r="G46" s="17">
        <v>174</v>
      </c>
      <c r="H46" s="17">
        <v>140</v>
      </c>
      <c r="I46" s="17">
        <v>133</v>
      </c>
      <c r="J46" s="17">
        <v>156</v>
      </c>
      <c r="K46" s="17">
        <v>148</v>
      </c>
      <c r="L46" s="17">
        <v>148</v>
      </c>
      <c r="M46" s="2">
        <f t="shared" si="6"/>
        <v>6</v>
      </c>
      <c r="N46" s="3">
        <f t="shared" si="7"/>
        <v>899</v>
      </c>
      <c r="O46" s="6">
        <f t="shared" si="8"/>
        <v>149.83333333333334</v>
      </c>
      <c r="P46" s="70">
        <v>60</v>
      </c>
      <c r="Q46" t="str">
        <f t="shared" si="9"/>
        <v>X</v>
      </c>
    </row>
    <row r="47" spans="1:17" ht="12.75">
      <c r="A47" s="1">
        <f>IF($D47="","",VLOOKUP($D47,Accueil!$A$1:$Y$125,5,FALSE))</f>
      </c>
      <c r="B47" s="15">
        <f>IF($D47="","",VLOOKUP($D47,Régional!$A$1:$Y$72,7,FALSE))</f>
      </c>
      <c r="C47" s="15">
        <f t="shared" si="5"/>
      </c>
      <c r="D47" s="104">
        <f>IF(Accueil!K67="X",Accueil!A67,"")</f>
      </c>
      <c r="E47" s="1">
        <f>IF($D47="","",VLOOKUP($D47,Régional!$A$1:$Y$72,16,FALSE))</f>
      </c>
      <c r="F47" s="1">
        <f>IF($D47="","",VLOOKUP($D47,Régional!$A$1:$Y$72,13,FALSE))</f>
      </c>
      <c r="G47" s="17"/>
      <c r="H47" s="17"/>
      <c r="I47" s="17"/>
      <c r="J47" s="17"/>
      <c r="K47" s="17"/>
      <c r="L47" s="17"/>
      <c r="M47" s="2">
        <f t="shared" si="6"/>
        <v>0</v>
      </c>
      <c r="N47" s="3">
        <f t="shared" si="7"/>
        <v>0</v>
      </c>
      <c r="O47" s="6">
        <f t="shared" si="8"/>
        <v>0</v>
      </c>
      <c r="P47" s="70"/>
      <c r="Q47">
        <f t="shared" si="9"/>
      </c>
    </row>
    <row r="48" spans="1:17" ht="12.75">
      <c r="A48" s="1">
        <f>IF($D48="","",VLOOKUP($D48,Accueil!$A$1:$Y$125,5,FALSE))</f>
      </c>
      <c r="B48" s="15">
        <f>IF($D48="","",VLOOKUP($D48,Régional!$A$1:$Y$72,7,FALSE))</f>
      </c>
      <c r="C48" s="15">
        <f t="shared" si="5"/>
      </c>
      <c r="D48" s="104">
        <f>IF(Accueil!K65="X",Accueil!A65,"")</f>
      </c>
      <c r="E48" s="1">
        <f>IF($D48="","",VLOOKUP($D48,Régional!$A$1:$Y$72,16,FALSE))</f>
      </c>
      <c r="F48" s="1">
        <f>IF($D48="","",VLOOKUP($D48,Régional!$A$1:$Y$72,13,FALSE))</f>
      </c>
      <c r="G48" s="17"/>
      <c r="H48" s="17"/>
      <c r="I48" s="17"/>
      <c r="J48" s="17"/>
      <c r="K48" s="17"/>
      <c r="L48" s="17"/>
      <c r="M48" s="2">
        <f t="shared" si="6"/>
        <v>0</v>
      </c>
      <c r="N48" s="3">
        <f t="shared" si="7"/>
        <v>0</v>
      </c>
      <c r="O48" s="6">
        <f t="shared" si="8"/>
        <v>0</v>
      </c>
      <c r="P48" s="70"/>
      <c r="Q48">
        <f t="shared" si="9"/>
      </c>
    </row>
    <row r="49" spans="1:17" ht="12.75">
      <c r="A49" s="1">
        <f>IF($D49="","",VLOOKUP($D49,Accueil!$A$1:$Y$125,5,FALSE))</f>
      </c>
      <c r="B49" s="15">
        <f>IF($D49="","",VLOOKUP($D49,Régional!$A$1:$Y$72,7,FALSE))</f>
      </c>
      <c r="C49" s="15">
        <f t="shared" si="5"/>
      </c>
      <c r="D49" s="104">
        <f>IF(Accueil!K51="X",Accueil!A51,"")</f>
      </c>
      <c r="E49" s="1">
        <f>IF($D49="","",VLOOKUP($D49,Régional!$A$1:$Y$72,16,FALSE))</f>
      </c>
      <c r="F49" s="1">
        <f>IF($D49="","",VLOOKUP($D49,Régional!$A$1:$Y$72,13,FALSE))</f>
      </c>
      <c r="G49" s="17"/>
      <c r="H49" s="17"/>
      <c r="I49" s="17"/>
      <c r="J49" s="17"/>
      <c r="K49" s="17"/>
      <c r="L49" s="17"/>
      <c r="M49" s="2">
        <f t="shared" si="6"/>
        <v>0</v>
      </c>
      <c r="N49" s="3">
        <f t="shared" si="7"/>
        <v>0</v>
      </c>
      <c r="O49" s="6">
        <f t="shared" si="8"/>
        <v>0</v>
      </c>
      <c r="P49" s="70"/>
      <c r="Q49">
        <f t="shared" si="9"/>
      </c>
    </row>
    <row r="50" spans="1:17" ht="12.75">
      <c r="A50" s="1">
        <f>IF($D50="","",VLOOKUP($D50,Accueil!$A$1:$Y$125,5,FALSE))</f>
      </c>
      <c r="B50" s="15">
        <f>IF($D50="","",VLOOKUP($D50,Régional!$A$1:$Y$72,7,FALSE))</f>
      </c>
      <c r="C50" s="15">
        <f t="shared" si="5"/>
      </c>
      <c r="D50" s="104">
        <f>IF(Accueil!K49="X",Accueil!A49,"")</f>
      </c>
      <c r="E50" s="1">
        <f>IF($D50="","",VLOOKUP($D50,Régional!$A$1:$Y$72,16,FALSE))</f>
      </c>
      <c r="F50" s="1">
        <f>IF($D50="","",VLOOKUP($D50,Régional!$A$1:$Y$72,13,FALSE))</f>
      </c>
      <c r="G50" s="17"/>
      <c r="H50" s="17"/>
      <c r="I50" s="17"/>
      <c r="J50" s="17"/>
      <c r="K50" s="17"/>
      <c r="L50" s="17"/>
      <c r="M50" s="2">
        <f t="shared" si="6"/>
        <v>0</v>
      </c>
      <c r="N50" s="3">
        <f t="shared" si="7"/>
        <v>0</v>
      </c>
      <c r="O50" s="6">
        <f t="shared" si="8"/>
        <v>0</v>
      </c>
      <c r="P50" s="70"/>
      <c r="Q50">
        <f t="shared" si="9"/>
      </c>
    </row>
    <row r="51" spans="1:17" ht="12.75">
      <c r="A51" s="1">
        <f>IF($D51="","",VLOOKUP($D51,Accueil!$A$1:$Y$125,5,FALSE))</f>
      </c>
      <c r="B51" s="15">
        <f>IF($D51="","",VLOOKUP($D51,Régional!$A$1:$Y$72,7,FALSE))</f>
      </c>
      <c r="C51" s="15">
        <f t="shared" si="5"/>
      </c>
      <c r="D51" s="104">
        <f>IF(Accueil!K73="X",Accueil!A73,"")</f>
      </c>
      <c r="E51" s="1">
        <f>IF($D51="","",VLOOKUP($D51,Régional!$A$1:$Y$72,16,FALSE))</f>
      </c>
      <c r="F51" s="1">
        <f>IF($D51="","",VLOOKUP($D51,Régional!$A$1:$Y$72,13,FALSE))</f>
      </c>
      <c r="G51" s="17"/>
      <c r="H51" s="17"/>
      <c r="I51" s="17"/>
      <c r="J51" s="17"/>
      <c r="K51" s="17"/>
      <c r="L51" s="17"/>
      <c r="M51" s="2">
        <f t="shared" si="6"/>
        <v>0</v>
      </c>
      <c r="N51" s="3">
        <f t="shared" si="7"/>
        <v>0</v>
      </c>
      <c r="O51" s="6">
        <f t="shared" si="8"/>
        <v>0</v>
      </c>
      <c r="P51" s="70"/>
      <c r="Q51">
        <f t="shared" si="9"/>
      </c>
    </row>
    <row r="52" spans="1:17" ht="12.75">
      <c r="A52" s="1">
        <f>IF($D52="","",VLOOKUP($D52,Accueil!$A$1:$Y$125,5,FALSE))</f>
      </c>
      <c r="B52" s="15">
        <f>IF($D52="","",VLOOKUP($D52,Régional!$A$1:$Y$72,7,FALSE))</f>
      </c>
      <c r="C52" s="15">
        <f t="shared" si="5"/>
      </c>
      <c r="D52" s="104">
        <f>IF(Accueil!K79="X",Accueil!A79,"")</f>
      </c>
      <c r="E52" s="1">
        <f>IF($D52="","",VLOOKUP($D52,Régional!$A$1:$Y$72,16,FALSE))</f>
      </c>
      <c r="F52" s="1">
        <f>IF($D52="","",VLOOKUP($D52,Régional!$A$1:$Y$72,13,FALSE))</f>
      </c>
      <c r="G52" s="17"/>
      <c r="H52" s="17"/>
      <c r="I52" s="17"/>
      <c r="J52" s="17"/>
      <c r="K52" s="17"/>
      <c r="L52" s="17"/>
      <c r="M52" s="2">
        <f t="shared" si="6"/>
        <v>0</v>
      </c>
      <c r="N52" s="3">
        <f t="shared" si="7"/>
        <v>0</v>
      </c>
      <c r="O52" s="6">
        <f t="shared" si="8"/>
        <v>0</v>
      </c>
      <c r="P52" s="70"/>
      <c r="Q52">
        <f t="shared" si="9"/>
      </c>
    </row>
    <row r="53" spans="1:17" ht="12.75">
      <c r="A53" s="1">
        <f>IF($D53="","",VLOOKUP($D53,Accueil!$A$1:$Y$125,5,FALSE))</f>
      </c>
      <c r="B53" s="15">
        <f>IF($D53="","",VLOOKUP($D53,Régional!$A$1:$Y$72,7,FALSE))</f>
      </c>
      <c r="C53" s="15">
        <f t="shared" si="5"/>
      </c>
      <c r="D53" s="104">
        <f>IF(Accueil!K80="X",Accueil!A80,"")</f>
      </c>
      <c r="E53" s="1">
        <f>IF($D53="","",VLOOKUP($D53,Régional!$A$1:$Y$72,16,FALSE))</f>
      </c>
      <c r="F53" s="1">
        <f>IF($D53="","",VLOOKUP($D53,Régional!$A$1:$Y$72,13,FALSE))</f>
      </c>
      <c r="G53" s="17"/>
      <c r="H53" s="17"/>
      <c r="I53" s="17"/>
      <c r="J53" s="17"/>
      <c r="K53" s="17"/>
      <c r="L53" s="17"/>
      <c r="M53" s="2">
        <f t="shared" si="6"/>
        <v>0</v>
      </c>
      <c r="N53" s="3">
        <f t="shared" si="7"/>
        <v>0</v>
      </c>
      <c r="O53" s="6">
        <f t="shared" si="8"/>
        <v>0</v>
      </c>
      <c r="P53" s="70"/>
      <c r="Q53">
        <f t="shared" si="9"/>
      </c>
    </row>
    <row r="54" spans="1:17" ht="12.75">
      <c r="A54" s="1">
        <f>IF($D54="","",VLOOKUP($D54,Accueil!$A$1:$Y$125,5,FALSE))</f>
      </c>
      <c r="B54" s="15">
        <f>IF($D54="","",VLOOKUP($D54,Régional!$A$1:$Y$72,7,FALSE))</f>
      </c>
      <c r="C54" s="15">
        <f t="shared" si="5"/>
      </c>
      <c r="D54" s="104">
        <f>IF(Accueil!K76="X",Accueil!A76,"")</f>
      </c>
      <c r="E54" s="1">
        <f>IF($D54="","",VLOOKUP($D54,Régional!$A$1:$Y$72,16,FALSE))</f>
      </c>
      <c r="F54" s="1">
        <f>IF($D54="","",VLOOKUP($D54,Régional!$A$1:$Y$72,13,FALSE))</f>
      </c>
      <c r="G54" s="17"/>
      <c r="H54" s="17"/>
      <c r="I54" s="17"/>
      <c r="J54" s="17"/>
      <c r="K54" s="17"/>
      <c r="L54" s="17"/>
      <c r="M54" s="2">
        <f t="shared" si="6"/>
        <v>0</v>
      </c>
      <c r="N54" s="3">
        <f t="shared" si="7"/>
        <v>0</v>
      </c>
      <c r="O54" s="6">
        <f t="shared" si="8"/>
        <v>0</v>
      </c>
      <c r="P54" s="70"/>
      <c r="Q54">
        <f t="shared" si="9"/>
      </c>
    </row>
    <row r="55" spans="1:17" ht="12.75">
      <c r="A55" s="1">
        <f>IF($D55="","",VLOOKUP($D55,Accueil!$A$1:$Y$125,5,FALSE))</f>
      </c>
      <c r="B55" s="15">
        <f>IF($D55="","",VLOOKUP($D55,Régional!$A$1:$Y$72,7,FALSE))</f>
      </c>
      <c r="C55" s="15">
        <f t="shared" si="5"/>
      </c>
      <c r="D55" s="104">
        <f>IF(Accueil!K81="X",Accueil!A81,"")</f>
      </c>
      <c r="E55" s="1">
        <f>IF($D55="","",VLOOKUP($D55,Régional!$A$1:$Y$72,16,FALSE))</f>
      </c>
      <c r="F55" s="1">
        <f>IF($D55="","",VLOOKUP($D55,Régional!$A$1:$Y$72,13,FALSE))</f>
      </c>
      <c r="G55" s="17"/>
      <c r="H55" s="17"/>
      <c r="I55" s="17"/>
      <c r="J55" s="17"/>
      <c r="K55" s="17"/>
      <c r="L55" s="17"/>
      <c r="M55" s="2">
        <f t="shared" si="6"/>
        <v>0</v>
      </c>
      <c r="N55" s="3">
        <f t="shared" si="7"/>
        <v>0</v>
      </c>
      <c r="O55" s="6">
        <f t="shared" si="8"/>
        <v>0</v>
      </c>
      <c r="P55" s="70"/>
      <c r="Q55">
        <f t="shared" si="9"/>
      </c>
    </row>
    <row r="56" spans="1:17" ht="12.75">
      <c r="A56" s="1">
        <f>IF($D56="","",VLOOKUP($D56,Accueil!$A$1:$Y$125,5,FALSE))</f>
      </c>
      <c r="B56" s="15">
        <f>IF($D56="","",VLOOKUP($D56,Régional!$A$1:$Y$72,7,FALSE))</f>
      </c>
      <c r="C56" s="15">
        <f t="shared" si="5"/>
      </c>
      <c r="D56" s="104">
        <f>IF(Accueil!K84="X",Accueil!A84,"")</f>
      </c>
      <c r="E56" s="1">
        <f>IF($D56="","",VLOOKUP($D56,Régional!$A$1:$Y$72,16,FALSE))</f>
      </c>
      <c r="F56" s="1">
        <f>IF($D56="","",VLOOKUP($D56,Régional!$A$1:$Y$72,13,FALSE))</f>
      </c>
      <c r="G56" s="17"/>
      <c r="H56" s="17"/>
      <c r="I56" s="17"/>
      <c r="J56" s="17"/>
      <c r="K56" s="17"/>
      <c r="L56" s="17"/>
      <c r="M56" s="2">
        <f t="shared" si="6"/>
        <v>0</v>
      </c>
      <c r="N56" s="3">
        <f t="shared" si="7"/>
        <v>0</v>
      </c>
      <c r="O56" s="6">
        <f t="shared" si="8"/>
        <v>0</v>
      </c>
      <c r="P56" s="70"/>
      <c r="Q56">
        <f t="shared" si="9"/>
      </c>
    </row>
    <row r="57" spans="1:17" ht="12.75">
      <c r="A57" s="1">
        <f>IF($D57="","",VLOOKUP($D57,Accueil!$A$1:$Y$125,5,FALSE))</f>
      </c>
      <c r="B57" s="15">
        <f>IF($D57="","",VLOOKUP($D57,Régional!$A$1:$Y$72,7,FALSE))</f>
      </c>
      <c r="C57" s="15">
        <f t="shared" si="5"/>
      </c>
      <c r="D57" s="104">
        <f>IF(Accueil!K78="X",Accueil!A78,"")</f>
      </c>
      <c r="E57" s="1">
        <f>IF($D57="","",VLOOKUP($D57,Régional!$A$1:$Y$72,16,FALSE))</f>
      </c>
      <c r="F57" s="1">
        <f>IF($D57="","",VLOOKUP($D57,Régional!$A$1:$Y$72,13,FALSE))</f>
      </c>
      <c r="G57" s="17"/>
      <c r="H57" s="17"/>
      <c r="I57" s="17"/>
      <c r="J57" s="17"/>
      <c r="K57" s="17"/>
      <c r="L57" s="17"/>
      <c r="M57" s="2">
        <f t="shared" si="6"/>
        <v>0</v>
      </c>
      <c r="N57" s="3">
        <f t="shared" si="7"/>
        <v>0</v>
      </c>
      <c r="O57" s="6">
        <f t="shared" si="8"/>
        <v>0</v>
      </c>
      <c r="P57" s="70"/>
      <c r="Q57">
        <f t="shared" si="9"/>
      </c>
    </row>
    <row r="58" spans="1:17" ht="12.75">
      <c r="A58" s="1">
        <f>IF($D58="","",VLOOKUP($D58,Accueil!$A$1:$Y$125,5,FALSE))</f>
      </c>
      <c r="B58" s="15">
        <f>IF($D58="","",VLOOKUP($D58,Régional!$A$1:$Y$72,7,FALSE))</f>
      </c>
      <c r="C58" s="15">
        <f t="shared" si="5"/>
      </c>
      <c r="D58" s="104">
        <f>IF(Accueil!K46="X",Accueil!A46,"")</f>
      </c>
      <c r="E58" s="1">
        <f>IF($D58="","",VLOOKUP($D58,Régional!$A$1:$Y$72,16,FALSE))</f>
      </c>
      <c r="F58" s="1">
        <f>IF($D58="","",VLOOKUP($D58,Régional!$A$1:$Y$72,13,FALSE))</f>
      </c>
      <c r="G58" s="17"/>
      <c r="H58" s="17"/>
      <c r="I58" s="17"/>
      <c r="J58" s="17"/>
      <c r="K58" s="17"/>
      <c r="L58" s="17"/>
      <c r="M58" s="2">
        <f t="shared" si="6"/>
        <v>0</v>
      </c>
      <c r="N58" s="3">
        <f t="shared" si="7"/>
        <v>0</v>
      </c>
      <c r="O58" s="6">
        <f t="shared" si="8"/>
        <v>0</v>
      </c>
      <c r="P58" s="70"/>
      <c r="Q58">
        <f t="shared" si="9"/>
      </c>
    </row>
    <row r="59" spans="1:17" ht="12.75">
      <c r="A59" s="1">
        <f>IF($D59="","",VLOOKUP($D59,Accueil!$A$1:$Y$125,5,FALSE))</f>
      </c>
      <c r="B59" s="15">
        <f>IF($D59="","",VLOOKUP($D59,Régional!$A$1:$Y$72,7,FALSE))</f>
      </c>
      <c r="C59" s="15">
        <f t="shared" si="5"/>
      </c>
      <c r="D59" s="104">
        <f>IF(Accueil!K75="X",Accueil!A75,"")</f>
      </c>
      <c r="E59" s="1">
        <f>IF($D59="","",VLOOKUP($D59,Régional!$A$1:$Y$72,16,FALSE))</f>
      </c>
      <c r="F59" s="1">
        <f>IF($D59="","",VLOOKUP($D59,Régional!$A$1:$Y$72,13,FALSE))</f>
      </c>
      <c r="G59" s="17"/>
      <c r="H59" s="17"/>
      <c r="I59" s="17"/>
      <c r="J59" s="17"/>
      <c r="K59" s="17"/>
      <c r="L59" s="17"/>
      <c r="M59" s="2">
        <f t="shared" si="6"/>
        <v>0</v>
      </c>
      <c r="N59" s="3">
        <f t="shared" si="7"/>
        <v>0</v>
      </c>
      <c r="O59" s="6">
        <f t="shared" si="8"/>
        <v>0</v>
      </c>
      <c r="P59" s="70"/>
      <c r="Q59">
        <f t="shared" si="9"/>
      </c>
    </row>
    <row r="60" spans="1:17" ht="12.75">
      <c r="A60" s="1">
        <f>IF($D60="","",VLOOKUP($D60,Accueil!$A$1:$Y$125,5,FALSE))</f>
      </c>
      <c r="B60" s="15">
        <f>IF($D60="","",VLOOKUP($D60,Régional!$A$1:$Y$72,7,FALSE))</f>
      </c>
      <c r="C60" s="15">
        <f t="shared" si="5"/>
      </c>
      <c r="D60" s="104">
        <f>IF(Accueil!K82="X",Accueil!A82,"")</f>
      </c>
      <c r="E60" s="1">
        <f>IF($D60="","",VLOOKUP($D60,Régional!$A$1:$Y$72,16,FALSE))</f>
      </c>
      <c r="F60" s="1">
        <f>IF($D60="","",VLOOKUP($D60,Régional!$A$1:$Y$72,13,FALSE))</f>
      </c>
      <c r="G60" s="17"/>
      <c r="H60" s="17"/>
      <c r="I60" s="17"/>
      <c r="J60" s="17"/>
      <c r="K60" s="17"/>
      <c r="L60" s="17"/>
      <c r="M60" s="2">
        <f t="shared" si="6"/>
        <v>0</v>
      </c>
      <c r="N60" s="3">
        <f t="shared" si="7"/>
        <v>0</v>
      </c>
      <c r="O60" s="6">
        <f t="shared" si="8"/>
        <v>0</v>
      </c>
      <c r="P60" s="70"/>
      <c r="Q60">
        <f t="shared" si="9"/>
      </c>
    </row>
    <row r="61" spans="1:17" ht="12.75">
      <c r="A61" s="1">
        <f>IF($D61="","",VLOOKUP($D61,Accueil!$A$1:$Y$125,5,FALSE))</f>
      </c>
      <c r="B61" s="15">
        <f>IF($D61="","",VLOOKUP($D61,Régional!$A$1:$Y$72,7,FALSE))</f>
      </c>
      <c r="C61" s="15">
        <f t="shared" si="5"/>
      </c>
      <c r="D61" s="104">
        <f>IF(Accueil!K63="X",Accueil!A63,"")</f>
      </c>
      <c r="E61" s="1">
        <f>IF($D61="","",VLOOKUP($D61,Régional!$A$1:$Y$72,16,FALSE))</f>
      </c>
      <c r="F61" s="1">
        <f>IF($D61="","",VLOOKUP($D61,Régional!$A$1:$Y$72,13,FALSE))</f>
      </c>
      <c r="G61" s="17"/>
      <c r="H61" s="17"/>
      <c r="I61" s="17"/>
      <c r="J61" s="17"/>
      <c r="K61" s="17"/>
      <c r="L61" s="17"/>
      <c r="M61" s="2">
        <f t="shared" si="6"/>
        <v>0</v>
      </c>
      <c r="N61" s="3">
        <f t="shared" si="7"/>
        <v>0</v>
      </c>
      <c r="O61" s="6">
        <f t="shared" si="8"/>
        <v>0</v>
      </c>
      <c r="P61" s="70"/>
      <c r="Q61">
        <f t="shared" si="9"/>
      </c>
    </row>
    <row r="62" spans="1:17" ht="12.75">
      <c r="A62" s="1">
        <f>IF($D62="","",VLOOKUP($D62,Accueil!$A$1:$Y$125,5,FALSE))</f>
      </c>
      <c r="B62" s="15">
        <f>IF($D62="","",VLOOKUP($D62,Régional!$A$1:$Y$72,7,FALSE))</f>
      </c>
      <c r="C62" s="15">
        <f t="shared" si="5"/>
      </c>
      <c r="D62" s="104">
        <f>IF(Accueil!K83="X",Accueil!A83,"")</f>
      </c>
      <c r="E62" s="1">
        <f>IF($D62="","",VLOOKUP($D62,Régional!$A$1:$Y$72,16,FALSE))</f>
      </c>
      <c r="F62" s="1">
        <f>IF($D62="","",VLOOKUP($D62,Régional!$A$1:$Y$72,13,FALSE))</f>
      </c>
      <c r="G62" s="17"/>
      <c r="H62" s="17"/>
      <c r="I62" s="17"/>
      <c r="J62" s="17"/>
      <c r="K62" s="17"/>
      <c r="L62" s="17"/>
      <c r="M62" s="2">
        <f t="shared" si="6"/>
        <v>0</v>
      </c>
      <c r="N62" s="3">
        <f t="shared" si="7"/>
        <v>0</v>
      </c>
      <c r="O62" s="6">
        <f t="shared" si="8"/>
        <v>0</v>
      </c>
      <c r="P62" s="70"/>
      <c r="Q62">
        <f t="shared" si="9"/>
      </c>
    </row>
    <row r="63" spans="1:17" ht="12.75">
      <c r="A63" s="1">
        <f>IF($D63="","",VLOOKUP($D63,Accueil!$A$1:$Y$125,5,FALSE))</f>
      </c>
      <c r="B63" s="15">
        <f>IF($D63="","",VLOOKUP($D63,Régional!$A$1:$Y$72,7,FALSE))</f>
      </c>
      <c r="C63" s="15">
        <f t="shared" si="5"/>
      </c>
      <c r="D63" s="104">
        <f>IF(Accueil!K74="X",Accueil!A74,"")</f>
      </c>
      <c r="E63" s="1">
        <f>IF($D63="","",VLOOKUP($D63,Régional!$A$1:$Y$72,16,FALSE))</f>
      </c>
      <c r="F63" s="1">
        <f>IF($D63="","",VLOOKUP($D63,Régional!$A$1:$Y$72,13,FALSE))</f>
      </c>
      <c r="G63" s="17"/>
      <c r="H63" s="17"/>
      <c r="I63" s="17"/>
      <c r="J63" s="17"/>
      <c r="K63" s="17"/>
      <c r="L63" s="17"/>
      <c r="M63" s="2">
        <f t="shared" si="6"/>
        <v>0</v>
      </c>
      <c r="N63" s="3">
        <f t="shared" si="7"/>
        <v>0</v>
      </c>
      <c r="O63" s="6">
        <f t="shared" si="8"/>
        <v>0</v>
      </c>
      <c r="P63" s="70"/>
      <c r="Q63">
        <f t="shared" si="9"/>
      </c>
    </row>
    <row r="64" spans="1:17" ht="12.75">
      <c r="A64" s="1">
        <f>IF($D64="","",VLOOKUP($D64,Accueil!$A$1:$Y$125,5,FALSE))</f>
      </c>
      <c r="B64" s="15">
        <f>IF($D64="","",VLOOKUP($D64,Régional!$A$1:$Y$72,7,FALSE))</f>
      </c>
      <c r="C64" s="15">
        <f t="shared" si="5"/>
      </c>
      <c r="D64" s="104">
        <f>IF(Accueil!K77="X",Accueil!A77,"")</f>
      </c>
      <c r="E64" s="1">
        <f>IF($D64="","",VLOOKUP($D64,Régional!$A$1:$Y$72,16,FALSE))</f>
      </c>
      <c r="F64" s="1">
        <f>IF($D64="","",VLOOKUP($D64,Régional!$A$1:$Y$72,13,FALSE))</f>
      </c>
      <c r="G64" s="17"/>
      <c r="H64" s="17"/>
      <c r="I64" s="17"/>
      <c r="J64" s="17"/>
      <c r="K64" s="17"/>
      <c r="L64" s="17"/>
      <c r="M64" s="2">
        <f t="shared" si="6"/>
        <v>0</v>
      </c>
      <c r="N64" s="3">
        <f t="shared" si="7"/>
        <v>0</v>
      </c>
      <c r="O64" s="6">
        <f t="shared" si="8"/>
        <v>0</v>
      </c>
      <c r="P64" s="70"/>
      <c r="Q64">
        <f t="shared" si="9"/>
      </c>
    </row>
    <row r="65" spans="1:17" ht="12.75">
      <c r="A65" s="1">
        <f>IF($D65="","",VLOOKUP($D65,Accueil!$A$1:$Y$125,5,FALSE))</f>
      </c>
      <c r="B65" s="15">
        <f>IF($D65="","",VLOOKUP($D65,Régional!$A$1:$Y$72,7,FALSE))</f>
      </c>
      <c r="C65" s="15">
        <f t="shared" si="5"/>
      </c>
      <c r="D65" s="104">
        <f>IF(Accueil!K85="X",Accueil!A85,"")</f>
      </c>
      <c r="E65" s="1">
        <f>IF($D65="","",VLOOKUP($D65,Régional!$A$1:$Y$72,16,FALSE))</f>
      </c>
      <c r="F65" s="1">
        <f>IF($D65="","",VLOOKUP($D65,Régional!$A$1:$Y$72,13,FALSE))</f>
      </c>
      <c r="G65" s="17"/>
      <c r="H65" s="17"/>
      <c r="I65" s="17"/>
      <c r="J65" s="17"/>
      <c r="K65" s="17"/>
      <c r="L65" s="17"/>
      <c r="M65" s="2">
        <f t="shared" si="6"/>
        <v>0</v>
      </c>
      <c r="N65" s="3">
        <f t="shared" si="7"/>
        <v>0</v>
      </c>
      <c r="O65" s="6">
        <f t="shared" si="8"/>
        <v>0</v>
      </c>
      <c r="P65" s="70"/>
      <c r="Q65">
        <f t="shared" si="9"/>
      </c>
    </row>
    <row r="66" spans="1:17" ht="12.75">
      <c r="A66" s="1">
        <f>IF($D66="","",VLOOKUP($D66,Accueil!$A$1:$Y$125,5,FALSE))</f>
      </c>
      <c r="B66" s="15">
        <f>IF($D66="","",VLOOKUP($D66,Régional!$A$1:$Y$72,7,FALSE))</f>
      </c>
      <c r="C66" s="15">
        <f t="shared" si="5"/>
      </c>
      <c r="D66" s="104">
        <f>IF(Accueil!K86="X",Accueil!A86,"")</f>
      </c>
      <c r="E66" s="1">
        <f>IF($D66="","",VLOOKUP($D66,Régional!$A$1:$Y$72,16,FALSE))</f>
      </c>
      <c r="F66" s="1">
        <f>IF($D66="","",VLOOKUP($D66,Régional!$A$1:$Y$72,13,FALSE))</f>
      </c>
      <c r="G66" s="17"/>
      <c r="H66" s="17"/>
      <c r="I66" s="17"/>
      <c r="J66" s="17"/>
      <c r="K66" s="17"/>
      <c r="L66" s="17"/>
      <c r="M66" s="2">
        <f t="shared" si="6"/>
        <v>0</v>
      </c>
      <c r="N66" s="3">
        <f t="shared" si="7"/>
        <v>0</v>
      </c>
      <c r="O66" s="6">
        <f t="shared" si="8"/>
        <v>0</v>
      </c>
      <c r="P66" s="70"/>
      <c r="Q66">
        <f t="shared" si="9"/>
      </c>
    </row>
    <row r="67" spans="1:17" ht="12.75">
      <c r="A67" s="1">
        <f>IF($D67="","",VLOOKUP($D67,Accueil!$A$1:$Y$125,5,FALSE))</f>
      </c>
      <c r="B67" s="15">
        <f>IF($D67="","",VLOOKUP($D67,Régional!$A$1:$Y$72,7,FALSE))</f>
      </c>
      <c r="C67" s="15">
        <f t="shared" si="5"/>
      </c>
      <c r="D67" s="104">
        <f>IF(Accueil!K87="X",Accueil!A87,"")</f>
      </c>
      <c r="E67" s="1">
        <f>IF($D67="","",VLOOKUP($D67,Régional!$A$1:$Y$72,16,FALSE))</f>
      </c>
      <c r="F67" s="1">
        <f>IF($D67="","",VLOOKUP($D67,Régional!$A$1:$Y$72,13,FALSE))</f>
      </c>
      <c r="G67" s="17"/>
      <c r="H67" s="17"/>
      <c r="I67" s="17"/>
      <c r="J67" s="17"/>
      <c r="K67" s="17"/>
      <c r="L67" s="17"/>
      <c r="M67" s="2">
        <f t="shared" si="6"/>
        <v>0</v>
      </c>
      <c r="N67" s="3">
        <f t="shared" si="7"/>
        <v>0</v>
      </c>
      <c r="O67" s="6">
        <f t="shared" si="8"/>
        <v>0</v>
      </c>
      <c r="P67" s="70"/>
      <c r="Q67">
        <f t="shared" si="9"/>
      </c>
    </row>
    <row r="68" spans="1:17" ht="12.75">
      <c r="A68" s="1">
        <f>IF($D68="","",VLOOKUP($D68,Accueil!$A$1:$Y$125,5,FALSE))</f>
      </c>
      <c r="B68" s="15">
        <f>IF($D68="","",VLOOKUP($D68,Régional!$A$1:$Y$72,7,FALSE))</f>
      </c>
      <c r="C68" s="15">
        <f t="shared" si="5"/>
      </c>
      <c r="D68" s="104">
        <f>IF(Accueil!K88="X",Accueil!A88,"")</f>
      </c>
      <c r="E68" s="1">
        <f>IF($D68="","",VLOOKUP($D68,Régional!$A$1:$Y$72,16,FALSE))</f>
      </c>
      <c r="F68" s="1">
        <f>IF($D68="","",VLOOKUP($D68,Régional!$A$1:$Y$72,13,FALSE))</f>
      </c>
      <c r="G68" s="17"/>
      <c r="H68" s="17"/>
      <c r="I68" s="17"/>
      <c r="J68" s="17"/>
      <c r="K68" s="17"/>
      <c r="L68" s="17"/>
      <c r="M68" s="2">
        <f t="shared" si="6"/>
        <v>0</v>
      </c>
      <c r="N68" s="3">
        <f t="shared" si="7"/>
        <v>0</v>
      </c>
      <c r="O68" s="6">
        <f t="shared" si="8"/>
        <v>0</v>
      </c>
      <c r="P68" s="70"/>
      <c r="Q68">
        <f t="shared" si="9"/>
      </c>
    </row>
    <row r="69" spans="1:17" ht="12.75">
      <c r="A69" s="1">
        <f>IF($D69="","",VLOOKUP($D69,Accueil!$A$1:$Y$125,5,FALSE))</f>
      </c>
      <c r="B69" s="15">
        <f>IF($D69="","",VLOOKUP($D69,Régional!$A$1:$Y$72,7,FALSE))</f>
      </c>
      <c r="C69" s="15">
        <f aca="true" t="shared" si="10" ref="C69:C100">CONCATENATE(A69,B69)</f>
      </c>
      <c r="D69" s="104">
        <f>IF(Accueil!K89="X",Accueil!A89,"")</f>
      </c>
      <c r="E69" s="1">
        <f>IF($D69="","",VLOOKUP($D69,Régional!$A$1:$Y$72,16,FALSE))</f>
      </c>
      <c r="F69" s="1">
        <f>IF($D69="","",VLOOKUP($D69,Régional!$A$1:$Y$72,13,FALSE))</f>
      </c>
      <c r="G69" s="17"/>
      <c r="H69" s="17"/>
      <c r="I69" s="17"/>
      <c r="J69" s="17"/>
      <c r="K69" s="17"/>
      <c r="L69" s="17"/>
      <c r="M69" s="2">
        <f aca="true" t="shared" si="11" ref="M69:M100">COUNTA(G69:L69)</f>
        <v>0</v>
      </c>
      <c r="N69" s="3">
        <f aca="true" t="shared" si="12" ref="N69:N104">SUM(G69:L69)</f>
        <v>0</v>
      </c>
      <c r="O69" s="6">
        <f aca="true" t="shared" si="13" ref="O69:O100">IF(M69=0,0,N69/M69)</f>
        <v>0</v>
      </c>
      <c r="P69" s="70"/>
      <c r="Q69">
        <f aca="true" t="shared" si="14" ref="Q69:Q104">IF(D69="","","X")</f>
      </c>
    </row>
    <row r="70" spans="1:17" ht="12.75">
      <c r="A70" s="1">
        <f>IF($D70="","",VLOOKUP($D70,Accueil!$A$1:$Y$125,5,FALSE))</f>
      </c>
      <c r="B70" s="15">
        <f>IF($D70="","",VLOOKUP($D70,Régional!$A$1:$Y$72,7,FALSE))</f>
      </c>
      <c r="C70" s="15">
        <f t="shared" si="10"/>
      </c>
      <c r="D70" s="104">
        <f>IF(Accueil!K90="X",Accueil!A90,"")</f>
      </c>
      <c r="E70" s="1">
        <f>IF($D70="","",VLOOKUP($D70,Régional!$A$1:$Y$72,16,FALSE))</f>
      </c>
      <c r="F70" s="1">
        <f>IF($D70="","",VLOOKUP($D70,Régional!$A$1:$Y$72,13,FALSE))</f>
      </c>
      <c r="G70" s="17"/>
      <c r="H70" s="17"/>
      <c r="I70" s="17"/>
      <c r="J70" s="17"/>
      <c r="K70" s="17"/>
      <c r="L70" s="17"/>
      <c r="M70" s="2">
        <f t="shared" si="11"/>
        <v>0</v>
      </c>
      <c r="N70" s="3">
        <f t="shared" si="12"/>
        <v>0</v>
      </c>
      <c r="O70" s="6">
        <f t="shared" si="13"/>
        <v>0</v>
      </c>
      <c r="P70" s="70"/>
      <c r="Q70">
        <f t="shared" si="14"/>
      </c>
    </row>
    <row r="71" spans="1:17" ht="12.75">
      <c r="A71" s="1">
        <f>IF($D71="","",VLOOKUP($D71,Accueil!$A$1:$Y$125,5,FALSE))</f>
      </c>
      <c r="B71" s="15">
        <f>IF($D71="","",VLOOKUP($D71,Régional!$A$1:$Y$72,7,FALSE))</f>
      </c>
      <c r="C71" s="15">
        <f t="shared" si="10"/>
      </c>
      <c r="D71" s="104">
        <f>IF(Accueil!K91="X",Accueil!A91,"")</f>
      </c>
      <c r="E71" s="1">
        <f>IF($D71="","",VLOOKUP($D71,Régional!$A$1:$Y$72,16,FALSE))</f>
      </c>
      <c r="F71" s="1">
        <f>IF($D71="","",VLOOKUP($D71,Régional!$A$1:$Y$72,13,FALSE))</f>
      </c>
      <c r="G71" s="17"/>
      <c r="H71" s="17"/>
      <c r="I71" s="17"/>
      <c r="J71" s="17"/>
      <c r="K71" s="17"/>
      <c r="L71" s="17"/>
      <c r="M71" s="2">
        <f t="shared" si="11"/>
        <v>0</v>
      </c>
      <c r="N71" s="3">
        <f t="shared" si="12"/>
        <v>0</v>
      </c>
      <c r="O71" s="6">
        <f t="shared" si="13"/>
        <v>0</v>
      </c>
      <c r="P71" s="70"/>
      <c r="Q71">
        <f t="shared" si="14"/>
      </c>
    </row>
    <row r="72" spans="1:17" ht="12.75">
      <c r="A72" s="1">
        <f>IF($D72="","",VLOOKUP($D72,Accueil!$A$1:$Y$125,5,FALSE))</f>
      </c>
      <c r="B72" s="15">
        <f>IF($D72="","",VLOOKUP($D72,Régional!$A$1:$Y$72,7,FALSE))</f>
      </c>
      <c r="C72" s="15">
        <f t="shared" si="10"/>
      </c>
      <c r="D72" s="104">
        <f>IF(Accueil!K92="X",Accueil!A92,"")</f>
      </c>
      <c r="E72" s="1">
        <f>IF($D72="","",VLOOKUP($D72,Régional!$A$1:$Y$72,16,FALSE))</f>
      </c>
      <c r="F72" s="1">
        <f>IF($D72="","",VLOOKUP($D72,Régional!$A$1:$Y$72,13,FALSE))</f>
      </c>
      <c r="G72" s="17"/>
      <c r="H72" s="17"/>
      <c r="I72" s="17"/>
      <c r="J72" s="17"/>
      <c r="K72" s="17"/>
      <c r="L72" s="17"/>
      <c r="M72" s="2">
        <f t="shared" si="11"/>
        <v>0</v>
      </c>
      <c r="N72" s="3">
        <f t="shared" si="12"/>
        <v>0</v>
      </c>
      <c r="O72" s="6">
        <f t="shared" si="13"/>
        <v>0</v>
      </c>
      <c r="P72" s="70"/>
      <c r="Q72">
        <f t="shared" si="14"/>
      </c>
    </row>
    <row r="73" spans="1:17" ht="12.75">
      <c r="A73" s="1">
        <f>IF($D73="","",VLOOKUP($D73,Accueil!$A$1:$Y$125,5,FALSE))</f>
      </c>
      <c r="B73" s="15">
        <f>IF($D73="","",VLOOKUP($D73,Régional!$A$1:$Y$72,7,FALSE))</f>
      </c>
      <c r="C73" s="15">
        <f t="shared" si="10"/>
      </c>
      <c r="D73" s="104">
        <f>IF(Accueil!K93="X",Accueil!A93,"")</f>
      </c>
      <c r="E73" s="1">
        <f>IF($D73="","",VLOOKUP($D73,Régional!$A$1:$Y$72,16,FALSE))</f>
      </c>
      <c r="F73" s="1">
        <f>IF($D73="","",VLOOKUP($D73,Régional!$A$1:$Y$72,13,FALSE))</f>
      </c>
      <c r="G73" s="17"/>
      <c r="H73" s="17"/>
      <c r="I73" s="17"/>
      <c r="J73" s="17"/>
      <c r="K73" s="17"/>
      <c r="L73" s="17"/>
      <c r="M73" s="2">
        <f t="shared" si="11"/>
        <v>0</v>
      </c>
      <c r="N73" s="3">
        <f t="shared" si="12"/>
        <v>0</v>
      </c>
      <c r="O73" s="6">
        <f t="shared" si="13"/>
        <v>0</v>
      </c>
      <c r="P73" s="70"/>
      <c r="Q73">
        <f t="shared" si="14"/>
      </c>
    </row>
    <row r="74" spans="1:17" ht="12.75">
      <c r="A74" s="1">
        <f>IF($D74="","",VLOOKUP($D74,Accueil!$A$1:$Y$125,5,FALSE))</f>
      </c>
      <c r="B74" s="15">
        <f>IF($D74="","",VLOOKUP($D74,Régional!$A$1:$Y$72,7,FALSE))</f>
      </c>
      <c r="C74" s="15">
        <f t="shared" si="10"/>
      </c>
      <c r="D74" s="104">
        <f>IF(Accueil!K94="X",Accueil!A94,"")</f>
      </c>
      <c r="E74" s="1">
        <f>IF($D74="","",VLOOKUP($D74,Régional!$A$1:$Y$72,16,FALSE))</f>
      </c>
      <c r="F74" s="1">
        <f>IF($D74="","",VLOOKUP($D74,Régional!$A$1:$Y$72,13,FALSE))</f>
      </c>
      <c r="G74" s="17"/>
      <c r="H74" s="17"/>
      <c r="I74" s="17"/>
      <c r="J74" s="17"/>
      <c r="K74" s="17"/>
      <c r="L74" s="17"/>
      <c r="M74" s="2">
        <f t="shared" si="11"/>
        <v>0</v>
      </c>
      <c r="N74" s="3">
        <f t="shared" si="12"/>
        <v>0</v>
      </c>
      <c r="O74" s="6">
        <f t="shared" si="13"/>
        <v>0</v>
      </c>
      <c r="P74" s="70"/>
      <c r="Q74">
        <f t="shared" si="14"/>
      </c>
    </row>
    <row r="75" spans="1:17" ht="12.75">
      <c r="A75" s="1">
        <f>IF($D75="","",VLOOKUP($D75,Accueil!$A$1:$Y$125,5,FALSE))</f>
      </c>
      <c r="B75" s="15">
        <f>IF($D75="","",VLOOKUP($D75,Régional!$A$1:$Y$72,7,FALSE))</f>
      </c>
      <c r="C75" s="15">
        <f t="shared" si="10"/>
      </c>
      <c r="D75" s="104">
        <f>IF(Accueil!K95="X",Accueil!A95,"")</f>
      </c>
      <c r="E75" s="1">
        <f>IF($D75="","",VLOOKUP($D75,Régional!$A$1:$Y$72,16,FALSE))</f>
      </c>
      <c r="F75" s="1">
        <f>IF($D75="","",VLOOKUP($D75,Régional!$A$1:$Y$72,13,FALSE))</f>
      </c>
      <c r="G75" s="17"/>
      <c r="H75" s="17"/>
      <c r="I75" s="17"/>
      <c r="J75" s="17"/>
      <c r="K75" s="17"/>
      <c r="L75" s="17"/>
      <c r="M75" s="2">
        <f t="shared" si="11"/>
        <v>0</v>
      </c>
      <c r="N75" s="3">
        <f t="shared" si="12"/>
        <v>0</v>
      </c>
      <c r="O75" s="6">
        <f t="shared" si="13"/>
        <v>0</v>
      </c>
      <c r="P75" s="70"/>
      <c r="Q75">
        <f t="shared" si="14"/>
      </c>
    </row>
    <row r="76" spans="1:17" ht="12.75">
      <c r="A76" s="1">
        <f>IF($D76="","",VLOOKUP($D76,Accueil!$A$1:$Y$125,5,FALSE))</f>
      </c>
      <c r="B76" s="15">
        <f>IF($D76="","",VLOOKUP($D76,Régional!$A$1:$Y$72,7,FALSE))</f>
      </c>
      <c r="C76" s="15">
        <f t="shared" si="10"/>
      </c>
      <c r="D76" s="104">
        <f>IF(Accueil!K96="X",Accueil!A96,"")</f>
      </c>
      <c r="E76" s="1">
        <f>IF($D76="","",VLOOKUP($D76,Régional!$A$1:$Y$72,16,FALSE))</f>
      </c>
      <c r="F76" s="1">
        <f>IF($D76="","",VLOOKUP($D76,Régional!$A$1:$Y$72,13,FALSE))</f>
      </c>
      <c r="G76" s="17"/>
      <c r="H76" s="17"/>
      <c r="I76" s="17"/>
      <c r="J76" s="17"/>
      <c r="K76" s="17"/>
      <c r="L76" s="17"/>
      <c r="M76" s="2">
        <f t="shared" si="11"/>
        <v>0</v>
      </c>
      <c r="N76" s="3">
        <f t="shared" si="12"/>
        <v>0</v>
      </c>
      <c r="O76" s="6">
        <f t="shared" si="13"/>
        <v>0</v>
      </c>
      <c r="P76" s="70"/>
      <c r="Q76">
        <f t="shared" si="14"/>
      </c>
    </row>
    <row r="77" spans="1:17" ht="12.75">
      <c r="A77" s="1">
        <f>IF($D77="","",VLOOKUP($D77,Accueil!$A$1:$Y$125,5,FALSE))</f>
      </c>
      <c r="B77" s="15">
        <f>IF($D77="","",VLOOKUP($D77,Régional!$A$1:$Y$72,7,FALSE))</f>
      </c>
      <c r="C77" s="15">
        <f t="shared" si="10"/>
      </c>
      <c r="D77" s="104">
        <f>IF(Accueil!K97="X",Accueil!A97,"")</f>
      </c>
      <c r="E77" s="1">
        <f>IF($D77="","",VLOOKUP($D77,Régional!$A$1:$Y$72,16,FALSE))</f>
      </c>
      <c r="F77" s="1">
        <f>IF($D77="","",VLOOKUP($D77,Régional!$A$1:$Y$72,13,FALSE))</f>
      </c>
      <c r="G77" s="17"/>
      <c r="H77" s="17"/>
      <c r="I77" s="17"/>
      <c r="J77" s="17"/>
      <c r="K77" s="17"/>
      <c r="L77" s="17"/>
      <c r="M77" s="2">
        <f t="shared" si="11"/>
        <v>0</v>
      </c>
      <c r="N77" s="3">
        <f t="shared" si="12"/>
        <v>0</v>
      </c>
      <c r="O77" s="6">
        <f t="shared" si="13"/>
        <v>0</v>
      </c>
      <c r="P77" s="70"/>
      <c r="Q77">
        <f t="shared" si="14"/>
      </c>
    </row>
    <row r="78" spans="1:17" ht="12.75">
      <c r="A78" s="1">
        <f>IF($D78="","",VLOOKUP($D78,Accueil!$A$1:$Y$125,5,FALSE))</f>
      </c>
      <c r="B78" s="15">
        <f>IF($D78="","",VLOOKUP($D78,Régional!$A$1:$Y$72,7,FALSE))</f>
      </c>
      <c r="C78" s="15">
        <f t="shared" si="10"/>
      </c>
      <c r="D78" s="104">
        <f>IF(Accueil!K98="X",Accueil!A98,"")</f>
      </c>
      <c r="E78" s="1">
        <f>IF($D78="","",VLOOKUP($D78,Régional!$A$1:$Y$72,16,FALSE))</f>
      </c>
      <c r="F78" s="1">
        <f>IF($D78="","",VLOOKUP($D78,Régional!$A$1:$Y$72,13,FALSE))</f>
      </c>
      <c r="G78" s="17"/>
      <c r="H78" s="17"/>
      <c r="I78" s="17"/>
      <c r="J78" s="17"/>
      <c r="K78" s="17"/>
      <c r="L78" s="17"/>
      <c r="M78" s="2">
        <f t="shared" si="11"/>
        <v>0</v>
      </c>
      <c r="N78" s="3">
        <f t="shared" si="12"/>
        <v>0</v>
      </c>
      <c r="O78" s="6">
        <f t="shared" si="13"/>
        <v>0</v>
      </c>
      <c r="P78" s="70"/>
      <c r="Q78">
        <f t="shared" si="14"/>
      </c>
    </row>
    <row r="79" spans="1:17" ht="12.75">
      <c r="A79" s="1">
        <f>IF($D79="","",VLOOKUP($D79,Accueil!$A$1:$Y$125,5,FALSE))</f>
      </c>
      <c r="B79" s="15">
        <f>IF($D79="","",VLOOKUP($D79,Régional!$A$1:$Y$72,7,FALSE))</f>
      </c>
      <c r="C79" s="15">
        <f t="shared" si="10"/>
      </c>
      <c r="D79" s="104">
        <f>IF(Accueil!K99="X",Accueil!A99,"")</f>
      </c>
      <c r="E79" s="1">
        <f>IF($D79="","",VLOOKUP($D79,Régional!$A$1:$Y$72,16,FALSE))</f>
      </c>
      <c r="F79" s="1">
        <f>IF($D79="","",VLOOKUP($D79,Régional!$A$1:$Y$72,13,FALSE))</f>
      </c>
      <c r="G79" s="17"/>
      <c r="H79" s="17"/>
      <c r="I79" s="17"/>
      <c r="J79" s="17"/>
      <c r="K79" s="17"/>
      <c r="L79" s="17"/>
      <c r="M79" s="2">
        <f t="shared" si="11"/>
        <v>0</v>
      </c>
      <c r="N79" s="3">
        <f t="shared" si="12"/>
        <v>0</v>
      </c>
      <c r="O79" s="6">
        <f t="shared" si="13"/>
        <v>0</v>
      </c>
      <c r="P79" s="70"/>
      <c r="Q79">
        <f t="shared" si="14"/>
      </c>
    </row>
    <row r="80" spans="1:17" ht="12.75">
      <c r="A80" s="1">
        <f>IF($D80="","",VLOOKUP($D80,Accueil!$A$1:$Y$125,5,FALSE))</f>
      </c>
      <c r="B80" s="15">
        <f>IF($D80="","",VLOOKUP($D80,Régional!$A$1:$Y$72,7,FALSE))</f>
      </c>
      <c r="C80" s="15">
        <f t="shared" si="10"/>
      </c>
      <c r="D80" s="104">
        <f>IF(Accueil!K100="X",Accueil!A100,"")</f>
      </c>
      <c r="E80" s="1">
        <f>IF($D80="","",VLOOKUP($D80,Régional!$A$1:$Y$72,16,FALSE))</f>
      </c>
      <c r="F80" s="1">
        <f>IF($D80="","",VLOOKUP($D80,Régional!$A$1:$Y$72,13,FALSE))</f>
      </c>
      <c r="G80" s="17"/>
      <c r="H80" s="17"/>
      <c r="I80" s="17"/>
      <c r="J80" s="17"/>
      <c r="K80" s="17"/>
      <c r="L80" s="17"/>
      <c r="M80" s="2">
        <f t="shared" si="11"/>
        <v>0</v>
      </c>
      <c r="N80" s="3">
        <f t="shared" si="12"/>
        <v>0</v>
      </c>
      <c r="O80" s="6">
        <f t="shared" si="13"/>
        <v>0</v>
      </c>
      <c r="P80" s="70"/>
      <c r="Q80">
        <f t="shared" si="14"/>
      </c>
    </row>
    <row r="81" spans="1:17" ht="12.75">
      <c r="A81" s="1">
        <f>IF($D81="","",VLOOKUP($D81,Accueil!$A$1:$Y$125,5,FALSE))</f>
      </c>
      <c r="B81" s="15">
        <f>IF($D81="","",VLOOKUP($D81,Régional!$A$1:$Y$72,7,FALSE))</f>
      </c>
      <c r="C81" s="15">
        <f t="shared" si="10"/>
      </c>
      <c r="D81" s="104">
        <f>IF(Accueil!K101="X",Accueil!A101,"")</f>
      </c>
      <c r="E81" s="1">
        <f>IF($D81="","",VLOOKUP($D81,Régional!$A$1:$Y$72,16,FALSE))</f>
      </c>
      <c r="F81" s="1">
        <f>IF($D81="","",VLOOKUP($D81,Régional!$A$1:$Y$72,13,FALSE))</f>
      </c>
      <c r="G81" s="17"/>
      <c r="H81" s="17"/>
      <c r="I81" s="17"/>
      <c r="J81" s="17"/>
      <c r="K81" s="17"/>
      <c r="L81" s="17"/>
      <c r="M81" s="2">
        <f t="shared" si="11"/>
        <v>0</v>
      </c>
      <c r="N81" s="3">
        <f t="shared" si="12"/>
        <v>0</v>
      </c>
      <c r="O81" s="6">
        <f t="shared" si="13"/>
        <v>0</v>
      </c>
      <c r="P81" s="70"/>
      <c r="Q81">
        <f t="shared" si="14"/>
      </c>
    </row>
    <row r="82" spans="1:17" ht="12.75">
      <c r="A82" s="1">
        <f>IF($D82="","",VLOOKUP($D82,Accueil!$A$1:$Y$125,5,FALSE))</f>
      </c>
      <c r="B82" s="15">
        <f>IF($D82="","",VLOOKUP($D82,Régional!$A$1:$Y$72,7,FALSE))</f>
      </c>
      <c r="C82" s="15">
        <f t="shared" si="10"/>
      </c>
      <c r="D82" s="104">
        <f>IF(Accueil!K102="X",Accueil!A102,"")</f>
      </c>
      <c r="E82" s="1">
        <f>IF($D82="","",VLOOKUP($D82,Régional!$A$1:$Y$72,16,FALSE))</f>
      </c>
      <c r="F82" s="1">
        <f>IF($D82="","",VLOOKUP($D82,Régional!$A$1:$Y$72,13,FALSE))</f>
      </c>
      <c r="G82" s="17"/>
      <c r="H82" s="17"/>
      <c r="I82" s="17"/>
      <c r="J82" s="17"/>
      <c r="K82" s="17"/>
      <c r="L82" s="17"/>
      <c r="M82" s="2">
        <f t="shared" si="11"/>
        <v>0</v>
      </c>
      <c r="N82" s="3">
        <f t="shared" si="12"/>
        <v>0</v>
      </c>
      <c r="O82" s="6">
        <f t="shared" si="13"/>
        <v>0</v>
      </c>
      <c r="P82" s="70"/>
      <c r="Q82">
        <f t="shared" si="14"/>
      </c>
    </row>
    <row r="83" spans="1:17" ht="12.75">
      <c r="A83" s="1">
        <f>IF($D83="","",VLOOKUP($D83,Accueil!$A$1:$Y$125,5,FALSE))</f>
      </c>
      <c r="B83" s="15">
        <f>IF($D83="","",VLOOKUP($D83,Régional!$A$1:$Y$72,7,FALSE))</f>
      </c>
      <c r="C83" s="15">
        <f t="shared" si="10"/>
      </c>
      <c r="D83" s="104">
        <f>IF(Accueil!K103="X",Accueil!A103,"")</f>
      </c>
      <c r="E83" s="1">
        <f>IF($D83="","",VLOOKUP($D83,Régional!$A$1:$Y$72,16,FALSE))</f>
      </c>
      <c r="F83" s="1">
        <f>IF($D83="","",VLOOKUP($D83,Régional!$A$1:$Y$72,13,FALSE))</f>
      </c>
      <c r="G83" s="17"/>
      <c r="H83" s="17"/>
      <c r="I83" s="17"/>
      <c r="J83" s="17"/>
      <c r="K83" s="17"/>
      <c r="L83" s="17"/>
      <c r="M83" s="2">
        <f t="shared" si="11"/>
        <v>0</v>
      </c>
      <c r="N83" s="3">
        <f t="shared" si="12"/>
        <v>0</v>
      </c>
      <c r="O83" s="6">
        <f t="shared" si="13"/>
        <v>0</v>
      </c>
      <c r="P83" s="70"/>
      <c r="Q83">
        <f t="shared" si="14"/>
      </c>
    </row>
    <row r="84" spans="1:17" ht="12.75">
      <c r="A84" s="1">
        <f>IF($D84="","",VLOOKUP($D84,Accueil!$A$1:$Y$125,5,FALSE))</f>
      </c>
      <c r="B84" s="15">
        <f>IF($D84="","",VLOOKUP($D84,Régional!$A$1:$Y$72,7,FALSE))</f>
      </c>
      <c r="C84" s="15">
        <f t="shared" si="10"/>
      </c>
      <c r="D84" s="104">
        <f>IF(Accueil!K104="X",Accueil!A104,"")</f>
      </c>
      <c r="E84" s="1">
        <f>IF($D84="","",VLOOKUP($D84,Régional!$A$1:$Y$72,16,FALSE))</f>
      </c>
      <c r="F84" s="1">
        <f>IF($D84="","",VLOOKUP($D84,Régional!$A$1:$Y$72,13,FALSE))</f>
      </c>
      <c r="G84" s="17"/>
      <c r="H84" s="17"/>
      <c r="I84" s="17"/>
      <c r="J84" s="17"/>
      <c r="K84" s="17"/>
      <c r="L84" s="17"/>
      <c r="M84" s="2">
        <f t="shared" si="11"/>
        <v>0</v>
      </c>
      <c r="N84" s="3">
        <f t="shared" si="12"/>
        <v>0</v>
      </c>
      <c r="O84" s="6">
        <f t="shared" si="13"/>
        <v>0</v>
      </c>
      <c r="P84" s="70"/>
      <c r="Q84">
        <f t="shared" si="14"/>
      </c>
    </row>
    <row r="85" spans="1:17" ht="12.75">
      <c r="A85" s="1">
        <f>IF($D85="","",VLOOKUP($D85,Accueil!$A$1:$Y$125,5,FALSE))</f>
      </c>
      <c r="B85" s="15">
        <f>IF($D85="","",VLOOKUP($D85,Régional!$A$1:$Y$72,7,FALSE))</f>
      </c>
      <c r="C85" s="15">
        <f t="shared" si="10"/>
      </c>
      <c r="D85" s="104">
        <f>IF(Accueil!K105="X",Accueil!A105,"")</f>
      </c>
      <c r="E85" s="1">
        <f>IF($D85="","",VLOOKUP($D85,Régional!$A$1:$Y$72,16,FALSE))</f>
      </c>
      <c r="F85" s="1">
        <f>IF($D85="","",VLOOKUP($D85,Régional!$A$1:$Y$72,13,FALSE))</f>
      </c>
      <c r="G85" s="17"/>
      <c r="H85" s="17"/>
      <c r="I85" s="17"/>
      <c r="J85" s="17"/>
      <c r="K85" s="17"/>
      <c r="L85" s="17"/>
      <c r="M85" s="2">
        <f t="shared" si="11"/>
        <v>0</v>
      </c>
      <c r="N85" s="3">
        <f t="shared" si="12"/>
        <v>0</v>
      </c>
      <c r="O85" s="6">
        <f t="shared" si="13"/>
        <v>0</v>
      </c>
      <c r="P85" s="70"/>
      <c r="Q85">
        <f t="shared" si="14"/>
      </c>
    </row>
    <row r="86" spans="1:17" ht="12.75">
      <c r="A86" s="1">
        <f>IF($D86="","",VLOOKUP($D86,Accueil!$A$1:$Y$125,5,FALSE))</f>
      </c>
      <c r="B86" s="15">
        <f>IF($D86="","",VLOOKUP($D86,Régional!$A$1:$Y$72,7,FALSE))</f>
      </c>
      <c r="C86" s="15">
        <f t="shared" si="10"/>
      </c>
      <c r="D86" s="104">
        <f>IF(Accueil!K106="X",Accueil!A106,"")</f>
      </c>
      <c r="E86" s="1">
        <f>IF($D86="","",VLOOKUP($D86,Régional!$A$1:$Y$72,16,FALSE))</f>
      </c>
      <c r="F86" s="1">
        <f>IF($D86="","",VLOOKUP($D86,Régional!$A$1:$Y$72,13,FALSE))</f>
      </c>
      <c r="G86" s="17"/>
      <c r="H86" s="17"/>
      <c r="I86" s="17"/>
      <c r="J86" s="17"/>
      <c r="K86" s="17"/>
      <c r="L86" s="17"/>
      <c r="M86" s="2">
        <f t="shared" si="11"/>
        <v>0</v>
      </c>
      <c r="N86" s="3">
        <f t="shared" si="12"/>
        <v>0</v>
      </c>
      <c r="O86" s="6">
        <f t="shared" si="13"/>
        <v>0</v>
      </c>
      <c r="P86" s="70"/>
      <c r="Q86">
        <f t="shared" si="14"/>
      </c>
    </row>
    <row r="87" spans="1:17" ht="12.75">
      <c r="A87" s="1">
        <f>IF($D87="","",VLOOKUP($D87,Accueil!$A$1:$Y$125,5,FALSE))</f>
      </c>
      <c r="B87" s="15">
        <f>IF($D87="","",VLOOKUP($D87,Régional!$A$1:$Y$72,7,FALSE))</f>
      </c>
      <c r="C87" s="15">
        <f t="shared" si="10"/>
      </c>
      <c r="D87" s="104">
        <f>IF(Accueil!K107="X",Accueil!A107,"")</f>
      </c>
      <c r="E87" s="1">
        <f>IF($D87="","",VLOOKUP($D87,Régional!$A$1:$Y$72,16,FALSE))</f>
      </c>
      <c r="F87" s="1">
        <f>IF($D87="","",VLOOKUP($D87,Régional!$A$1:$Y$72,13,FALSE))</f>
      </c>
      <c r="G87" s="17"/>
      <c r="H87" s="17"/>
      <c r="I87" s="17"/>
      <c r="J87" s="17"/>
      <c r="K87" s="17"/>
      <c r="L87" s="17"/>
      <c r="M87" s="2">
        <f t="shared" si="11"/>
        <v>0</v>
      </c>
      <c r="N87" s="3">
        <f t="shared" si="12"/>
        <v>0</v>
      </c>
      <c r="O87" s="6">
        <f t="shared" si="13"/>
        <v>0</v>
      </c>
      <c r="P87" s="70"/>
      <c r="Q87">
        <f t="shared" si="14"/>
      </c>
    </row>
    <row r="88" spans="1:17" ht="12.75">
      <c r="A88" s="1">
        <f>IF($D88="","",VLOOKUP($D88,Accueil!$A$1:$Y$125,5,FALSE))</f>
      </c>
      <c r="B88" s="15">
        <f>IF($D88="","",VLOOKUP($D88,Régional!$A$1:$Y$72,7,FALSE))</f>
      </c>
      <c r="C88" s="15">
        <f t="shared" si="10"/>
      </c>
      <c r="D88" s="104">
        <f>IF(Accueil!K108="X",Accueil!A108,"")</f>
      </c>
      <c r="E88" s="1">
        <f>IF($D88="","",VLOOKUP($D88,Régional!$A$1:$Y$72,16,FALSE))</f>
      </c>
      <c r="F88" s="1">
        <f>IF($D88="","",VLOOKUP($D88,Régional!$A$1:$Y$72,13,FALSE))</f>
      </c>
      <c r="G88" s="17"/>
      <c r="H88" s="17"/>
      <c r="I88" s="17"/>
      <c r="J88" s="17"/>
      <c r="K88" s="17"/>
      <c r="L88" s="17"/>
      <c r="M88" s="2">
        <f t="shared" si="11"/>
        <v>0</v>
      </c>
      <c r="N88" s="3">
        <f t="shared" si="12"/>
        <v>0</v>
      </c>
      <c r="O88" s="6">
        <f t="shared" si="13"/>
        <v>0</v>
      </c>
      <c r="P88" s="70"/>
      <c r="Q88">
        <f t="shared" si="14"/>
      </c>
    </row>
    <row r="89" spans="1:17" ht="12.75">
      <c r="A89" s="1">
        <f>IF($D89="","",VLOOKUP($D89,Accueil!$A$1:$Y$125,5,FALSE))</f>
      </c>
      <c r="B89" s="15">
        <f>IF($D89="","",VLOOKUP($D89,Régional!$A$1:$Y$72,7,FALSE))</f>
      </c>
      <c r="C89" s="15">
        <f t="shared" si="10"/>
      </c>
      <c r="D89" s="104">
        <f>IF(Accueil!K109="X",Accueil!A109,"")</f>
      </c>
      <c r="E89" s="1">
        <f>IF($D89="","",VLOOKUP($D89,Régional!$A$1:$Y$72,16,FALSE))</f>
      </c>
      <c r="F89" s="1">
        <f>IF($D89="","",VLOOKUP($D89,Régional!$A$1:$Y$72,13,FALSE))</f>
      </c>
      <c r="G89" s="17"/>
      <c r="H89" s="17"/>
      <c r="I89" s="17"/>
      <c r="J89" s="17"/>
      <c r="K89" s="17"/>
      <c r="L89" s="17"/>
      <c r="M89" s="2">
        <f t="shared" si="11"/>
        <v>0</v>
      </c>
      <c r="N89" s="3">
        <f t="shared" si="12"/>
        <v>0</v>
      </c>
      <c r="O89" s="6">
        <f t="shared" si="13"/>
        <v>0</v>
      </c>
      <c r="P89" s="70"/>
      <c r="Q89">
        <f t="shared" si="14"/>
      </c>
    </row>
    <row r="90" spans="1:17" ht="12.75">
      <c r="A90" s="1">
        <f>IF($D90="","",VLOOKUP($D90,Accueil!$A$1:$Y$125,5,FALSE))</f>
      </c>
      <c r="B90" s="15">
        <f>IF($D90="","",VLOOKUP($D90,Régional!$A$1:$Y$72,7,FALSE))</f>
      </c>
      <c r="C90" s="15">
        <f t="shared" si="10"/>
      </c>
      <c r="D90" s="104">
        <f>IF(Accueil!K110="X",Accueil!A110,"")</f>
      </c>
      <c r="E90" s="1">
        <f>IF($D90="","",VLOOKUP($D90,Régional!$A$1:$Y$72,16,FALSE))</f>
      </c>
      <c r="F90" s="1">
        <f>IF($D90="","",VLOOKUP($D90,Régional!$A$1:$Y$72,13,FALSE))</f>
      </c>
      <c r="G90" s="17"/>
      <c r="H90" s="17"/>
      <c r="I90" s="17"/>
      <c r="J90" s="17"/>
      <c r="K90" s="17"/>
      <c r="L90" s="17"/>
      <c r="M90" s="2">
        <f t="shared" si="11"/>
        <v>0</v>
      </c>
      <c r="N90" s="3">
        <f t="shared" si="12"/>
        <v>0</v>
      </c>
      <c r="O90" s="6">
        <f t="shared" si="13"/>
        <v>0</v>
      </c>
      <c r="P90" s="70"/>
      <c r="Q90">
        <f t="shared" si="14"/>
      </c>
    </row>
    <row r="91" spans="1:17" ht="12.75">
      <c r="A91" s="1">
        <f>IF($D91="","",VLOOKUP($D91,Accueil!$A$1:$Y$125,5,FALSE))</f>
      </c>
      <c r="B91" s="15">
        <f>IF($D91="","",VLOOKUP($D91,Régional!$A$1:$Y$72,7,FALSE))</f>
      </c>
      <c r="C91" s="15">
        <f t="shared" si="10"/>
      </c>
      <c r="D91" s="104">
        <f>IF(Accueil!K111="X",Accueil!A111,"")</f>
      </c>
      <c r="E91" s="1">
        <f>IF($D91="","",VLOOKUP($D91,Régional!$A$1:$Y$72,16,FALSE))</f>
      </c>
      <c r="F91" s="1">
        <f>IF($D91="","",VLOOKUP($D91,Régional!$A$1:$Y$72,13,FALSE))</f>
      </c>
      <c r="G91" s="17"/>
      <c r="H91" s="17"/>
      <c r="I91" s="17"/>
      <c r="J91" s="17"/>
      <c r="K91" s="17"/>
      <c r="L91" s="17"/>
      <c r="M91" s="2">
        <f t="shared" si="11"/>
        <v>0</v>
      </c>
      <c r="N91" s="3">
        <f t="shared" si="12"/>
        <v>0</v>
      </c>
      <c r="O91" s="6">
        <f t="shared" si="13"/>
        <v>0</v>
      </c>
      <c r="P91" s="70"/>
      <c r="Q91">
        <f t="shared" si="14"/>
      </c>
    </row>
    <row r="92" spans="1:17" ht="12.75">
      <c r="A92" s="1">
        <f>IF($D92="","",VLOOKUP($D92,Accueil!$A$1:$Y$125,5,FALSE))</f>
      </c>
      <c r="B92" s="15">
        <f>IF($D92="","",VLOOKUP($D92,Régional!$A$1:$Y$72,7,FALSE))</f>
      </c>
      <c r="C92" s="15">
        <f t="shared" si="10"/>
      </c>
      <c r="D92" s="104">
        <f>IF(Accueil!K112="X",Accueil!A112,"")</f>
      </c>
      <c r="E92" s="1">
        <f>IF($D92="","",VLOOKUP($D92,Régional!$A$1:$Y$72,16,FALSE))</f>
      </c>
      <c r="F92" s="1">
        <f>IF($D92="","",VLOOKUP($D92,Régional!$A$1:$Y$72,13,FALSE))</f>
      </c>
      <c r="G92" s="17"/>
      <c r="H92" s="17"/>
      <c r="I92" s="17"/>
      <c r="J92" s="17"/>
      <c r="K92" s="17"/>
      <c r="L92" s="17"/>
      <c r="M92" s="2">
        <f t="shared" si="11"/>
        <v>0</v>
      </c>
      <c r="N92" s="3">
        <f t="shared" si="12"/>
        <v>0</v>
      </c>
      <c r="O92" s="6">
        <f t="shared" si="13"/>
        <v>0</v>
      </c>
      <c r="P92" s="70"/>
      <c r="Q92">
        <f t="shared" si="14"/>
      </c>
    </row>
    <row r="93" spans="1:17" ht="12.75">
      <c r="A93" s="1">
        <f>IF($D93="","",VLOOKUP($D93,Accueil!$A$1:$Y$125,5,FALSE))</f>
      </c>
      <c r="B93" s="15">
        <f>IF($D93="","",VLOOKUP($D93,Régional!$A$1:$Y$72,7,FALSE))</f>
      </c>
      <c r="C93" s="15">
        <f t="shared" si="10"/>
      </c>
      <c r="D93" s="104">
        <f>IF(Accueil!K113="X",Accueil!A113,"")</f>
      </c>
      <c r="E93" s="1">
        <f>IF($D93="","",VLOOKUP($D93,Régional!$A$1:$Y$72,16,FALSE))</f>
      </c>
      <c r="F93" s="1">
        <f>IF($D93="","",VLOOKUP($D93,Régional!$A$1:$Y$72,13,FALSE))</f>
      </c>
      <c r="G93" s="17"/>
      <c r="H93" s="17"/>
      <c r="I93" s="17"/>
      <c r="J93" s="17"/>
      <c r="K93" s="17"/>
      <c r="L93" s="17"/>
      <c r="M93" s="2">
        <f t="shared" si="11"/>
        <v>0</v>
      </c>
      <c r="N93" s="3">
        <f t="shared" si="12"/>
        <v>0</v>
      </c>
      <c r="O93" s="6">
        <f t="shared" si="13"/>
        <v>0</v>
      </c>
      <c r="P93" s="70"/>
      <c r="Q93">
        <f t="shared" si="14"/>
      </c>
    </row>
    <row r="94" spans="1:17" ht="12.75">
      <c r="A94" s="1">
        <f>IF($D94="","",VLOOKUP($D94,Accueil!$A$1:$Y$125,5,FALSE))</f>
      </c>
      <c r="B94" s="15">
        <f>IF($D94="","",VLOOKUP($D94,Régional!$A$1:$Y$72,7,FALSE))</f>
      </c>
      <c r="C94" s="15">
        <f t="shared" si="10"/>
      </c>
      <c r="D94" s="104">
        <f>IF(Accueil!K114="X",Accueil!A114,"")</f>
      </c>
      <c r="E94" s="1">
        <f>IF($D94="","",VLOOKUP($D94,Régional!$A$1:$Y$72,16,FALSE))</f>
      </c>
      <c r="F94" s="1">
        <f>IF($D94="","",VLOOKUP($D94,Régional!$A$1:$Y$72,13,FALSE))</f>
      </c>
      <c r="G94" s="17"/>
      <c r="H94" s="17"/>
      <c r="I94" s="17"/>
      <c r="J94" s="17"/>
      <c r="K94" s="17"/>
      <c r="L94" s="17"/>
      <c r="M94" s="2">
        <f t="shared" si="11"/>
        <v>0</v>
      </c>
      <c r="N94" s="3">
        <f t="shared" si="12"/>
        <v>0</v>
      </c>
      <c r="O94" s="6">
        <f t="shared" si="13"/>
        <v>0</v>
      </c>
      <c r="P94" s="70"/>
      <c r="Q94">
        <f t="shared" si="14"/>
      </c>
    </row>
    <row r="95" spans="1:17" ht="12.75">
      <c r="A95" s="1">
        <f>IF($D95="","",VLOOKUP($D95,Accueil!$A$1:$Y$125,5,FALSE))</f>
      </c>
      <c r="B95" s="15">
        <f>IF($D95="","",VLOOKUP($D95,Régional!$A$1:$Y$72,7,FALSE))</f>
      </c>
      <c r="C95" s="15">
        <f t="shared" si="10"/>
      </c>
      <c r="D95" s="104">
        <f>IF(Accueil!K115="X",Accueil!A115,"")</f>
      </c>
      <c r="E95" s="1">
        <f>IF($D95="","",VLOOKUP($D95,Régional!$A$1:$Y$72,16,FALSE))</f>
      </c>
      <c r="F95" s="1">
        <f>IF($D95="","",VLOOKUP($D95,Régional!$A$1:$Y$72,13,FALSE))</f>
      </c>
      <c r="G95" s="17"/>
      <c r="H95" s="17"/>
      <c r="I95" s="17"/>
      <c r="J95" s="17"/>
      <c r="K95" s="17"/>
      <c r="L95" s="17"/>
      <c r="M95" s="2">
        <f t="shared" si="11"/>
        <v>0</v>
      </c>
      <c r="N95" s="3">
        <f t="shared" si="12"/>
        <v>0</v>
      </c>
      <c r="O95" s="6">
        <f t="shared" si="13"/>
        <v>0</v>
      </c>
      <c r="P95" s="70"/>
      <c r="Q95">
        <f t="shared" si="14"/>
      </c>
    </row>
    <row r="96" spans="1:17" ht="12.75">
      <c r="A96" s="1">
        <f>IF($D96="","",VLOOKUP($D96,Accueil!$A$1:$Y$125,5,FALSE))</f>
      </c>
      <c r="B96" s="15">
        <f>IF($D96="","",VLOOKUP($D96,Régional!$A$1:$Y$72,7,FALSE))</f>
      </c>
      <c r="C96" s="15">
        <f t="shared" si="10"/>
      </c>
      <c r="D96" s="104">
        <f>IF(Accueil!K116="X",Accueil!A116,"")</f>
      </c>
      <c r="E96" s="1">
        <f>IF($D96="","",VLOOKUP($D96,Régional!$A$1:$Y$72,16,FALSE))</f>
      </c>
      <c r="F96" s="1">
        <f>IF($D96="","",VLOOKUP($D96,Régional!$A$1:$Y$72,13,FALSE))</f>
      </c>
      <c r="G96" s="17"/>
      <c r="H96" s="17"/>
      <c r="I96" s="17"/>
      <c r="J96" s="17"/>
      <c r="K96" s="17"/>
      <c r="L96" s="17"/>
      <c r="M96" s="2">
        <f t="shared" si="11"/>
        <v>0</v>
      </c>
      <c r="N96" s="3">
        <f t="shared" si="12"/>
        <v>0</v>
      </c>
      <c r="O96" s="6">
        <f t="shared" si="13"/>
        <v>0</v>
      </c>
      <c r="P96" s="70"/>
      <c r="Q96">
        <f t="shared" si="14"/>
      </c>
    </row>
    <row r="97" spans="1:17" ht="12.75">
      <c r="A97" s="1">
        <f>IF($D97="","",VLOOKUP($D97,Accueil!$A$1:$Y$125,5,FALSE))</f>
      </c>
      <c r="B97" s="15">
        <f>IF($D97="","",VLOOKUP($D97,Régional!$A$1:$Y$72,7,FALSE))</f>
      </c>
      <c r="C97" s="15">
        <f t="shared" si="10"/>
      </c>
      <c r="D97" s="104">
        <f>IF(Accueil!K117="X",Accueil!A117,"")</f>
      </c>
      <c r="E97" s="1">
        <f>IF($D97="","",VLOOKUP($D97,Régional!$A$1:$Y$72,16,FALSE))</f>
      </c>
      <c r="F97" s="1">
        <f>IF($D97="","",VLOOKUP($D97,Régional!$A$1:$Y$72,13,FALSE))</f>
      </c>
      <c r="G97" s="17"/>
      <c r="H97" s="17"/>
      <c r="I97" s="17"/>
      <c r="J97" s="17"/>
      <c r="K97" s="17"/>
      <c r="L97" s="17"/>
      <c r="M97" s="2">
        <f t="shared" si="11"/>
        <v>0</v>
      </c>
      <c r="N97" s="3">
        <f t="shared" si="12"/>
        <v>0</v>
      </c>
      <c r="O97" s="6">
        <f t="shared" si="13"/>
        <v>0</v>
      </c>
      <c r="P97" s="70"/>
      <c r="Q97">
        <f t="shared" si="14"/>
      </c>
    </row>
    <row r="98" spans="1:17" ht="12.75">
      <c r="A98" s="1">
        <f>IF($D98="","",VLOOKUP($D98,Accueil!$A$1:$Y$125,5,FALSE))</f>
      </c>
      <c r="B98" s="15">
        <f>IF($D98="","",VLOOKUP($D98,Régional!$A$1:$Y$72,7,FALSE))</f>
      </c>
      <c r="C98" s="15">
        <f t="shared" si="10"/>
      </c>
      <c r="D98" s="104">
        <f>IF(Accueil!K118="X",Accueil!A118,"")</f>
      </c>
      <c r="E98" s="1">
        <f>IF($D98="","",VLOOKUP($D98,Régional!$A$1:$Y$72,16,FALSE))</f>
      </c>
      <c r="F98" s="1">
        <f>IF($D98="","",VLOOKUP($D98,Régional!$A$1:$Y$72,13,FALSE))</f>
      </c>
      <c r="G98" s="17"/>
      <c r="H98" s="17"/>
      <c r="I98" s="17"/>
      <c r="J98" s="17"/>
      <c r="K98" s="17"/>
      <c r="L98" s="17"/>
      <c r="M98" s="2">
        <f t="shared" si="11"/>
        <v>0</v>
      </c>
      <c r="N98" s="3">
        <f t="shared" si="12"/>
        <v>0</v>
      </c>
      <c r="O98" s="6">
        <f t="shared" si="13"/>
        <v>0</v>
      </c>
      <c r="P98" s="70"/>
      <c r="Q98">
        <f t="shared" si="14"/>
      </c>
    </row>
    <row r="99" spans="1:17" ht="12.75">
      <c r="A99" s="1">
        <f>IF($D99="","",VLOOKUP($D99,Accueil!$A$1:$Y$125,5,FALSE))</f>
      </c>
      <c r="B99" s="15">
        <f>IF($D99="","",VLOOKUP($D99,Régional!$A$1:$Y$72,7,FALSE))</f>
      </c>
      <c r="C99" s="15">
        <f t="shared" si="10"/>
      </c>
      <c r="D99" s="104">
        <f>IF(Accueil!K119="X",Accueil!A119,"")</f>
      </c>
      <c r="E99" s="1">
        <f>IF($D99="","",VLOOKUP($D99,Régional!$A$1:$Y$72,16,FALSE))</f>
      </c>
      <c r="F99" s="1">
        <f>IF($D99="","",VLOOKUP($D99,Régional!$A$1:$Y$72,13,FALSE))</f>
      </c>
      <c r="G99" s="17"/>
      <c r="H99" s="17"/>
      <c r="I99" s="17"/>
      <c r="J99" s="17"/>
      <c r="K99" s="17"/>
      <c r="L99" s="17"/>
      <c r="M99" s="2">
        <f t="shared" si="11"/>
        <v>0</v>
      </c>
      <c r="N99" s="3">
        <f t="shared" si="12"/>
        <v>0</v>
      </c>
      <c r="O99" s="6">
        <f t="shared" si="13"/>
        <v>0</v>
      </c>
      <c r="P99" s="70"/>
      <c r="Q99">
        <f t="shared" si="14"/>
      </c>
    </row>
    <row r="100" spans="1:17" ht="12.75">
      <c r="A100" s="1">
        <f>IF($D100="","",VLOOKUP($D100,Accueil!$A$1:$Y$125,5,FALSE))</f>
      </c>
      <c r="B100" s="15">
        <f>IF($D100="","",VLOOKUP($D100,Régional!$A$1:$Y$72,7,FALSE))</f>
      </c>
      <c r="C100" s="15">
        <f t="shared" si="10"/>
      </c>
      <c r="D100" s="104">
        <f>IF(Accueil!K120="X",Accueil!A120,"")</f>
      </c>
      <c r="E100" s="1">
        <f>IF($D100="","",VLOOKUP($D100,Régional!$A$1:$Y$72,16,FALSE))</f>
      </c>
      <c r="F100" s="1">
        <f>IF($D100="","",VLOOKUP($D100,Régional!$A$1:$Y$72,13,FALSE))</f>
      </c>
      <c r="G100" s="17"/>
      <c r="H100" s="17"/>
      <c r="I100" s="17"/>
      <c r="J100" s="17"/>
      <c r="K100" s="17"/>
      <c r="L100" s="17"/>
      <c r="M100" s="2">
        <f t="shared" si="11"/>
        <v>0</v>
      </c>
      <c r="N100" s="3">
        <f t="shared" si="12"/>
        <v>0</v>
      </c>
      <c r="O100" s="6">
        <f t="shared" si="13"/>
        <v>0</v>
      </c>
      <c r="P100" s="70"/>
      <c r="Q100">
        <f t="shared" si="14"/>
      </c>
    </row>
    <row r="101" spans="1:17" ht="12.75">
      <c r="A101" s="1">
        <f>IF($D101="","",VLOOKUP($D101,Accueil!$A$1:$Y$125,5,FALSE))</f>
      </c>
      <c r="B101" s="15">
        <f>IF($D101="","",VLOOKUP($D101,Régional!$A$1:$Y$72,7,FALSE))</f>
      </c>
      <c r="C101" s="15">
        <f>CONCATENATE(A101,B101)</f>
      </c>
      <c r="D101" s="104">
        <f>IF(Accueil!K121="X",Accueil!A121,"")</f>
      </c>
      <c r="E101" s="1">
        <f>IF($D101="","",VLOOKUP($D101,Régional!$A$1:$Y$72,16,FALSE))</f>
      </c>
      <c r="F101" s="1">
        <f>IF($D101="","",VLOOKUP($D101,Régional!$A$1:$Y$72,13,FALSE))</f>
      </c>
      <c r="G101" s="17"/>
      <c r="H101" s="17"/>
      <c r="I101" s="17"/>
      <c r="J101" s="17"/>
      <c r="K101" s="17"/>
      <c r="L101" s="17"/>
      <c r="M101" s="2">
        <f>COUNTA(G101:L101)</f>
        <v>0</v>
      </c>
      <c r="N101" s="3">
        <f t="shared" si="12"/>
        <v>0</v>
      </c>
      <c r="O101" s="6">
        <f>IF(M101=0,0,N101/M101)</f>
        <v>0</v>
      </c>
      <c r="P101" s="70"/>
      <c r="Q101">
        <f t="shared" si="14"/>
      </c>
    </row>
    <row r="102" spans="1:17" ht="12.75">
      <c r="A102" s="1">
        <f>IF($D102="","",VLOOKUP($D102,Accueil!$A$1:$Y$125,5,FALSE))</f>
      </c>
      <c r="B102" s="15">
        <f>IF($D102="","",VLOOKUP($D102,Régional!$A$1:$Y$72,7,FALSE))</f>
      </c>
      <c r="C102" s="15">
        <f>CONCATENATE(A102,B102)</f>
      </c>
      <c r="D102" s="104">
        <f>IF(Accueil!K122="X",Accueil!A122,"")</f>
      </c>
      <c r="E102" s="1">
        <f>IF($D102="","",VLOOKUP($D102,Régional!$A$1:$Y$72,16,FALSE))</f>
      </c>
      <c r="F102" s="1">
        <f>IF($D102="","",VLOOKUP($D102,Régional!$A$1:$Y$72,13,FALSE))</f>
      </c>
      <c r="G102" s="17"/>
      <c r="H102" s="17"/>
      <c r="I102" s="17"/>
      <c r="J102" s="17"/>
      <c r="K102" s="17"/>
      <c r="L102" s="17"/>
      <c r="M102" s="2">
        <f>COUNTA(G102:L102)</f>
        <v>0</v>
      </c>
      <c r="N102" s="3">
        <f t="shared" si="12"/>
        <v>0</v>
      </c>
      <c r="O102" s="6">
        <f>IF(M102=0,0,N102/M102)</f>
        <v>0</v>
      </c>
      <c r="P102" s="70"/>
      <c r="Q102">
        <f t="shared" si="14"/>
      </c>
    </row>
    <row r="103" spans="1:17" ht="12.75">
      <c r="A103" s="1">
        <f>IF($D103="","",VLOOKUP($D103,Accueil!$A$1:$Y$125,5,FALSE))</f>
      </c>
      <c r="B103" s="15">
        <f>IF($D103="","",VLOOKUP($D103,Régional!$A$1:$Y$72,7,FALSE))</f>
      </c>
      <c r="C103" s="15">
        <f>CONCATENATE(A103,B103)</f>
      </c>
      <c r="D103" s="104">
        <f>IF(Accueil!K123="X",Accueil!A123,"")</f>
      </c>
      <c r="E103" s="1">
        <f>IF($D103="","",VLOOKUP($D103,Régional!$A$1:$Y$72,16,FALSE))</f>
      </c>
      <c r="F103" s="1">
        <f>IF($D103="","",VLOOKUP($D103,Régional!$A$1:$Y$72,13,FALSE))</f>
      </c>
      <c r="G103" s="17"/>
      <c r="H103" s="17"/>
      <c r="I103" s="17"/>
      <c r="J103" s="17"/>
      <c r="K103" s="17"/>
      <c r="L103" s="17"/>
      <c r="M103" s="2">
        <f>COUNTA(G103:L103)</f>
        <v>0</v>
      </c>
      <c r="N103" s="3">
        <f t="shared" si="12"/>
        <v>0</v>
      </c>
      <c r="O103" s="6">
        <f>IF(M103=0,0,N103/M103)</f>
        <v>0</v>
      </c>
      <c r="P103" s="70"/>
      <c r="Q103">
        <f t="shared" si="14"/>
      </c>
    </row>
    <row r="104" spans="1:17" ht="12.75">
      <c r="A104" s="1">
        <f>IF($D104="","",VLOOKUP($D104,Accueil!$A$1:$Y$125,5,FALSE))</f>
      </c>
      <c r="B104" s="15">
        <f>IF($D104="","",VLOOKUP($D104,Régional!$A$1:$Y$72,7,FALSE))</f>
      </c>
      <c r="C104" s="15">
        <f>CONCATENATE(A104,B104)</f>
      </c>
      <c r="D104" s="104">
        <f>IF(Accueil!K124="X",Accueil!A124,"")</f>
      </c>
      <c r="E104" s="1">
        <f>IF($D104="","",VLOOKUP($D104,Régional!$A$1:$Y$72,16,FALSE))</f>
      </c>
      <c r="F104" s="1">
        <f>IF($D104="","",VLOOKUP($D104,Régional!$A$1:$Y$72,13,FALSE))</f>
      </c>
      <c r="G104" s="17"/>
      <c r="H104" s="17"/>
      <c r="I104" s="17"/>
      <c r="J104" s="17"/>
      <c r="K104" s="17"/>
      <c r="L104" s="17"/>
      <c r="M104" s="2">
        <f>COUNTA(G104:L104)</f>
        <v>0</v>
      </c>
      <c r="N104" s="3">
        <f t="shared" si="12"/>
        <v>0</v>
      </c>
      <c r="O104" s="6">
        <f>IF(M104=0,0,N104/M104)</f>
        <v>0</v>
      </c>
      <c r="P104" s="70"/>
      <c r="Q104">
        <f t="shared" si="14"/>
      </c>
    </row>
  </sheetData>
  <sheetProtection sheet="1" objects="1" scenarios="1"/>
  <mergeCells count="2">
    <mergeCell ref="A1:O1"/>
    <mergeCell ref="A2:O2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33"/>
  <dimension ref="A1:Y104"/>
  <sheetViews>
    <sheetView tabSelected="1" zoomScale="75" zoomScaleNormal="75" zoomScalePageLayoutView="0" workbookViewId="0" topLeftCell="A1">
      <selection activeCell="A2" sqref="A2:Q2"/>
    </sheetView>
  </sheetViews>
  <sheetFormatPr defaultColWidth="11.421875" defaultRowHeight="12.75"/>
  <cols>
    <col min="1" max="1" width="3.57421875" style="0" customWidth="1"/>
    <col min="2" max="2" width="4.140625" style="0" customWidth="1"/>
    <col min="3" max="3" width="10.7109375" style="0" bestFit="1" customWidth="1"/>
    <col min="4" max="4" width="27.140625" style="0" customWidth="1"/>
    <col min="5" max="5" width="35.8515625" style="0" bestFit="1" customWidth="1"/>
    <col min="6" max="6" width="5.140625" style="0" customWidth="1"/>
    <col min="7" max="7" width="5.57421875" style="0" customWidth="1"/>
    <col min="8" max="8" width="4.8515625" style="0" customWidth="1"/>
    <col min="9" max="9" width="5.28125" style="0" customWidth="1"/>
    <col min="10" max="10" width="5.00390625" style="0" customWidth="1"/>
    <col min="11" max="11" width="5.421875" style="0" customWidth="1"/>
    <col min="12" max="12" width="4.8515625" style="0" customWidth="1"/>
    <col min="13" max="13" width="5.57421875" style="0" customWidth="1"/>
    <col min="14" max="14" width="4.8515625" style="0" customWidth="1"/>
    <col min="15" max="15" width="5.57421875" style="0" customWidth="1"/>
    <col min="16" max="16" width="5.00390625" style="0" customWidth="1"/>
    <col min="17" max="17" width="6.00390625" style="0" customWidth="1"/>
    <col min="18" max="24" width="11.421875" style="0" hidden="1" customWidth="1"/>
  </cols>
  <sheetData>
    <row r="1" spans="1:21" ht="33.75">
      <c r="A1" s="172" t="str">
        <f>'Journée 1'!A1</f>
        <v>CHAMPIONNAT REGIONAL JEUNE 2017 - BASSE NORMANDIE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5"/>
      <c r="S1" s="5"/>
      <c r="T1" s="5"/>
      <c r="U1" s="5"/>
    </row>
    <row r="2" spans="1:21" ht="32.25" customHeight="1">
      <c r="A2" s="172" t="str">
        <f>CONCATENATE("Classement après la ",Accueil!F17)</f>
        <v>Classement après la Journée 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5"/>
      <c r="S2" s="5"/>
      <c r="T2" s="5"/>
      <c r="U2" s="5"/>
    </row>
    <row r="3" spans="1:21" s="69" customFormat="1" ht="12.75" customHeight="1">
      <c r="A3" s="67"/>
      <c r="B3" s="67"/>
      <c r="C3" s="67"/>
      <c r="D3" s="67"/>
      <c r="E3" s="67"/>
      <c r="F3" s="173" t="s">
        <v>85</v>
      </c>
      <c r="G3" s="173"/>
      <c r="H3" s="173" t="s">
        <v>86</v>
      </c>
      <c r="I3" s="173"/>
      <c r="J3" s="173" t="s">
        <v>87</v>
      </c>
      <c r="K3" s="173"/>
      <c r="L3" s="173" t="s">
        <v>88</v>
      </c>
      <c r="M3" s="173"/>
      <c r="N3" s="173" t="s">
        <v>136</v>
      </c>
      <c r="O3" s="173"/>
      <c r="P3" s="173" t="s">
        <v>8</v>
      </c>
      <c r="Q3" s="173"/>
      <c r="R3" s="174" t="s">
        <v>137</v>
      </c>
      <c r="S3" s="174" t="s">
        <v>138</v>
      </c>
      <c r="T3" s="68"/>
      <c r="U3" s="68"/>
    </row>
    <row r="4" spans="1:19" ht="24" customHeight="1">
      <c r="A4" s="35" t="s">
        <v>63</v>
      </c>
      <c r="B4" s="35" t="s">
        <v>18</v>
      </c>
      <c r="C4" s="36" t="s">
        <v>11</v>
      </c>
      <c r="D4" s="36" t="s">
        <v>46</v>
      </c>
      <c r="E4" s="36" t="s">
        <v>0</v>
      </c>
      <c r="F4" s="35" t="s">
        <v>8</v>
      </c>
      <c r="G4" s="35" t="s">
        <v>75</v>
      </c>
      <c r="H4" s="35" t="s">
        <v>8</v>
      </c>
      <c r="I4" s="35" t="s">
        <v>75</v>
      </c>
      <c r="J4" s="35" t="s">
        <v>8</v>
      </c>
      <c r="K4" s="35" t="s">
        <v>75</v>
      </c>
      <c r="L4" s="35" t="s">
        <v>8</v>
      </c>
      <c r="M4" s="35" t="s">
        <v>75</v>
      </c>
      <c r="N4" s="35" t="s">
        <v>8</v>
      </c>
      <c r="O4" s="35" t="s">
        <v>75</v>
      </c>
      <c r="P4" s="35" t="s">
        <v>8</v>
      </c>
      <c r="Q4" s="35" t="s">
        <v>75</v>
      </c>
      <c r="R4" s="174"/>
      <c r="S4" s="174"/>
    </row>
    <row r="5" spans="1:25" ht="12.75" customHeight="1">
      <c r="A5" s="97">
        <v>1</v>
      </c>
      <c r="B5" s="97" t="str">
        <f>IF($C5="","",CONCATENATE(VLOOKUP($C5,Accueil!$A$25:$E$124,5,FALSE),VLOOKUP($C5,Régional!$A$1:$Y$72,7,FALSE)))</f>
        <v>POH</v>
      </c>
      <c r="C5" s="135" t="str">
        <f>IF(Accueil!A38="","",Accueil!A38)</f>
        <v>16 109596</v>
      </c>
      <c r="D5" s="135" t="str">
        <f>IF($C5="","",VLOOKUP($C5,Régional!$A$1:$Y$72,13,FALSE))</f>
        <v>CARU Gabin</v>
      </c>
      <c r="E5" s="135" t="str">
        <f>IF($C5="","",VLOOKUP($C5,Régional!$A$1:$Y$72,16,FALSE))</f>
        <v>EAGLES BOWLING VIRE</v>
      </c>
      <c r="F5" s="97">
        <f>IF(ISNUMBER(VLOOKUP($C5,'Journée 1'!$D$5:$P$104,11,FALSE)),VLOOKUP($C5,'Journée 1'!$D$5:$P$104,11,FALSE),0)</f>
        <v>299</v>
      </c>
      <c r="G5" s="97">
        <f>IF(ISNUMBER(VLOOKUP($C5,'Journée 1'!$D$5:$P$104,13,FALSE)),VLOOKUP($C5,'Journée 1'!$D$5:$P$104,13,FALSE),0)</f>
        <v>80</v>
      </c>
      <c r="H5" s="97">
        <f>IF(ISNUMBER(VLOOKUP($C5,'Journée 2'!$D$5:$P$104,11,FALSE)),VLOOKUP($C5,'Journée 2'!$D$5:$P$104,11,FALSE),0)</f>
        <v>294</v>
      </c>
      <c r="I5" s="97">
        <f>IF(ISNUMBER(VLOOKUP($C5,'Journée 2'!$D$5:$P$104,13,FALSE)),VLOOKUP($C5,'Journée 2'!$D$5:$P$104,13,FALSE),0)</f>
        <v>80</v>
      </c>
      <c r="J5" s="97">
        <f>IF(ISNUMBER(VLOOKUP($C5,'Journée 3'!$D$5:$P$104,11,FALSE)),VLOOKUP($C5,'Journée 3'!$D$5:$P$104,11,FALSE),0)</f>
        <v>358</v>
      </c>
      <c r="K5" s="97">
        <f>IF(ISNUMBER(VLOOKUP($C5,'Journée 3'!$D$5:$P$104,13,FALSE)),VLOOKUP($C5,'Journée 3'!$D$5:$P$104,13,FALSE),0)</f>
        <v>80</v>
      </c>
      <c r="L5" s="97">
        <f>IF(ISNUMBER(VLOOKUP($C5,'Journée 4'!$D$5:$P$104,11,FALSE)),VLOOKUP($C5,'Journée 4'!$D$5:$P$104,11,FALSE),0)</f>
        <v>324</v>
      </c>
      <c r="M5" s="97">
        <f>IF(ISNUMBER(VLOOKUP($C5,'Journée 4'!$D$5:$P$104,13,FALSE)),VLOOKUP($C5,'Journée 4'!$D$5:$P$104,13,FALSE),0)</f>
        <v>80</v>
      </c>
      <c r="N5" s="97">
        <f>IF(ISNUMBER(VLOOKUP($C5,'Journée 5'!$D$5:$P$104,11,FALSE)),VLOOKUP($C5,'Journée 5'!$D$5:$P$104,11,FALSE),0)</f>
        <v>374</v>
      </c>
      <c r="O5" s="97">
        <f>IF(ISNUMBER(VLOOKUP($C5,'Journée 5'!$D$5:$P$104,13,FALSE)),VLOOKUP($C5,'Journée 5'!$D$5:$P$104,13,FALSE),0)</f>
        <v>80</v>
      </c>
      <c r="P5" s="97">
        <f aca="true" t="shared" si="0" ref="P5:P36">SUM(F5,H5,J5,L5,N5)-MIN(F5,H5,J5,L5,N5)</f>
        <v>1355</v>
      </c>
      <c r="Q5" s="97">
        <f aca="true" t="shared" si="1" ref="Q5:Q36">SUM(G5,I5,K5,M5,O5)-MIN(G5,I5,K5,M5,O5)</f>
        <v>320</v>
      </c>
      <c r="R5" s="136"/>
      <c r="S5" s="15">
        <f aca="true" t="shared" si="2" ref="S5:S36">Q5+R5</f>
        <v>320</v>
      </c>
      <c r="T5">
        <f aca="true" t="shared" si="3" ref="T5:T36">IF(F5&lt;&gt;0,1,0)</f>
        <v>1</v>
      </c>
      <c r="U5">
        <f aca="true" t="shared" si="4" ref="U5:U36">IF(H5&lt;&gt;0,1,0)</f>
        <v>1</v>
      </c>
      <c r="V5">
        <f aca="true" t="shared" si="5" ref="V5:V36">IF(J5&lt;&gt;0,1,0)</f>
        <v>1</v>
      </c>
      <c r="W5">
        <f aca="true" t="shared" si="6" ref="W5:W36">IF(L5&lt;&gt;0,1,0)</f>
        <v>1</v>
      </c>
      <c r="X5">
        <f aca="true" t="shared" si="7" ref="X5:X36">IF(N5&lt;&gt;0,1,0)</f>
        <v>1</v>
      </c>
      <c r="Y5" t="s">
        <v>330</v>
      </c>
    </row>
    <row r="6" spans="1:25" ht="12.75">
      <c r="A6" s="137">
        <v>1</v>
      </c>
      <c r="B6" s="137" t="str">
        <f>IF($C6="","",CONCATENATE(VLOOKUP($C6,Accueil!$A$25:$E$124,5,FALSE),VLOOKUP($C6,Régional!$A$1:$Y$72,7,FALSE)))</f>
        <v>MIH</v>
      </c>
      <c r="C6" s="138" t="str">
        <f>IF(Accueil!A32="","",Accueil!A32)</f>
        <v>13 105142</v>
      </c>
      <c r="D6" s="138" t="str">
        <f>IF($C6="","",VLOOKUP($C6,Régional!$A$1:$Y$72,13,FALSE))</f>
        <v>SORET Mathéo</v>
      </c>
      <c r="E6" s="138" t="str">
        <f>IF($C6="","",VLOOKUP($C6,Régional!$A$1:$Y$72,16,FALSE))</f>
        <v>FLERS BOWLING IMPACT</v>
      </c>
      <c r="F6" s="137">
        <f>IF(ISNUMBER(VLOOKUP($C6,'Journée 1'!$D$5:$P$104,11,FALSE)),VLOOKUP($C6,'Journée 1'!$D$5:$P$104,11,FALSE),0)</f>
        <v>969</v>
      </c>
      <c r="G6" s="137">
        <f>IF(ISNUMBER(VLOOKUP($C6,'Journée 1'!$D$5:$P$104,13,FALSE)),VLOOKUP($C6,'Journée 1'!$D$5:$P$104,13,FALSE),0)</f>
        <v>80</v>
      </c>
      <c r="H6" s="137">
        <f>IF(ISNUMBER(VLOOKUP($C6,'Journée 2'!$D$5:$P$104,11,FALSE)),VLOOKUP($C6,'Journée 2'!$D$5:$P$104,11,FALSE),0)</f>
        <v>1003</v>
      </c>
      <c r="I6" s="137">
        <f>IF(ISNUMBER(VLOOKUP($C6,'Journée 2'!$D$5:$P$104,13,FALSE)),VLOOKUP($C6,'Journée 2'!$D$5:$P$104,13,FALSE),0)</f>
        <v>80</v>
      </c>
      <c r="J6" s="137">
        <f>IF(ISNUMBER(VLOOKUP($C6,'Journée 3'!$D$5:$P$104,11,FALSE)),VLOOKUP($C6,'Journée 3'!$D$5:$P$104,11,FALSE),0)</f>
        <v>996</v>
      </c>
      <c r="K6" s="137">
        <f>IF(ISNUMBER(VLOOKUP($C6,'Journée 3'!$D$5:$P$104,13,FALSE)),VLOOKUP($C6,'Journée 3'!$D$5:$P$104,13,FALSE),0)</f>
        <v>80</v>
      </c>
      <c r="L6" s="137">
        <f>IF(ISNUMBER(VLOOKUP($C6,'Journée 4'!$D$5:$P$104,11,FALSE)),VLOOKUP($C6,'Journée 4'!$D$5:$P$104,11,FALSE),0)</f>
        <v>997</v>
      </c>
      <c r="M6" s="137">
        <f>IF(ISNUMBER(VLOOKUP($C6,'Journée 4'!$D$5:$P$104,13,FALSE)),VLOOKUP($C6,'Journée 4'!$D$5:$P$104,13,FALSE),0)</f>
        <v>80</v>
      </c>
      <c r="N6" s="137">
        <f>IF(ISNUMBER(VLOOKUP($C6,'Journée 5'!$D$5:$P$104,11,FALSE)),VLOOKUP($C6,'Journée 5'!$D$5:$P$104,11,FALSE),0)</f>
        <v>1079</v>
      </c>
      <c r="O6" s="137">
        <f>IF(ISNUMBER(VLOOKUP($C6,'Journée 5'!$D$5:$P$104,13,FALSE)),VLOOKUP($C6,'Journée 5'!$D$5:$P$104,13,FALSE),0)</f>
        <v>80</v>
      </c>
      <c r="P6" s="137">
        <f t="shared" si="0"/>
        <v>4075</v>
      </c>
      <c r="Q6" s="137">
        <f t="shared" si="1"/>
        <v>320</v>
      </c>
      <c r="R6" s="139"/>
      <c r="S6" s="90">
        <f t="shared" si="2"/>
        <v>320</v>
      </c>
      <c r="T6">
        <f t="shared" si="3"/>
        <v>1</v>
      </c>
      <c r="U6">
        <f t="shared" si="4"/>
        <v>1</v>
      </c>
      <c r="V6">
        <f t="shared" si="5"/>
        <v>1</v>
      </c>
      <c r="W6">
        <f t="shared" si="6"/>
        <v>1</v>
      </c>
      <c r="X6">
        <f t="shared" si="7"/>
        <v>1</v>
      </c>
      <c r="Y6" t="s">
        <v>330</v>
      </c>
    </row>
    <row r="7" spans="1:25" ht="12.75">
      <c r="A7" s="137">
        <v>2</v>
      </c>
      <c r="B7" s="137" t="str">
        <f>IF($C7="","",CONCATENATE(VLOOKUP($C7,Accueil!$A$25:$E$124,5,FALSE),VLOOKUP($C7,Régional!$A$1:$Y$72,7,FALSE)))</f>
        <v>MIH</v>
      </c>
      <c r="C7" s="138" t="str">
        <f>IF(Accueil!A33="","",Accueil!A33)</f>
        <v>15 108468</v>
      </c>
      <c r="D7" s="138" t="str">
        <f>IF($C7="","",VLOOKUP($C7,Régional!$A$1:$Y$72,13,FALSE))</f>
        <v>VAUTIER-GAUMIN Maxime</v>
      </c>
      <c r="E7" s="138" t="str">
        <f>IF($C7="","",VLOOKUP($C7,Régional!$A$1:$Y$72,16,FALSE))</f>
        <v>FLERS BOWLING IMPACT</v>
      </c>
      <c r="F7" s="137">
        <f>IF(ISNUMBER(VLOOKUP($C7,'Journée 1'!$D$5:$P$104,11,FALSE)),VLOOKUP($C7,'Journée 1'!$D$5:$P$104,11,FALSE),0)</f>
        <v>809</v>
      </c>
      <c r="G7" s="137">
        <f>IF(ISNUMBER(VLOOKUP($C7,'Journée 1'!$D$5:$P$104,13,FALSE)),VLOOKUP($C7,'Journée 1'!$D$5:$P$104,13,FALSE),0)</f>
        <v>60</v>
      </c>
      <c r="H7" s="137">
        <f>IF(ISNUMBER(VLOOKUP($C7,'Journée 2'!$D$5:$P$104,11,FALSE)),VLOOKUP($C7,'Journée 2'!$D$5:$P$104,11,FALSE),0)</f>
        <v>0</v>
      </c>
      <c r="I7" s="137">
        <f>IF(ISNUMBER(VLOOKUP($C7,'Journée 2'!$D$5:$P$104,13,FALSE)),VLOOKUP($C7,'Journée 2'!$D$5:$P$104,13,FALSE),0)</f>
        <v>0</v>
      </c>
      <c r="J7" s="137">
        <f>IF(ISNUMBER(VLOOKUP($C7,'Journée 3'!$D$5:$P$104,11,FALSE)),VLOOKUP($C7,'Journée 3'!$D$5:$P$104,11,FALSE),0)</f>
        <v>795</v>
      </c>
      <c r="K7" s="137">
        <f>IF(ISNUMBER(VLOOKUP($C7,'Journée 3'!$D$5:$P$104,13,FALSE)),VLOOKUP($C7,'Journée 3'!$D$5:$P$104,13,FALSE),0)</f>
        <v>60</v>
      </c>
      <c r="L7" s="137">
        <f>IF(ISNUMBER(VLOOKUP($C7,'Journée 4'!$D$5:$P$104,11,FALSE)),VLOOKUP($C7,'Journée 4'!$D$5:$P$104,11,FALSE),0)</f>
        <v>770</v>
      </c>
      <c r="M7" s="137">
        <f>IF(ISNUMBER(VLOOKUP($C7,'Journée 4'!$D$5:$P$104,13,FALSE)),VLOOKUP($C7,'Journée 4'!$D$5:$P$104,13,FALSE),0)</f>
        <v>50</v>
      </c>
      <c r="N7" s="137">
        <f>IF(ISNUMBER(VLOOKUP($C7,'Journée 5'!$D$5:$P$104,11,FALSE)),VLOOKUP($C7,'Journée 5'!$D$5:$P$104,11,FALSE),0)</f>
        <v>899</v>
      </c>
      <c r="O7" s="137">
        <f>IF(ISNUMBER(VLOOKUP($C7,'Journée 5'!$D$5:$P$104,13,FALSE)),VLOOKUP($C7,'Journée 5'!$D$5:$P$104,13,FALSE),0)</f>
        <v>60</v>
      </c>
      <c r="P7" s="137">
        <f t="shared" si="0"/>
        <v>3273</v>
      </c>
      <c r="Q7" s="137">
        <f t="shared" si="1"/>
        <v>230</v>
      </c>
      <c r="R7" s="139"/>
      <c r="S7" s="90">
        <f t="shared" si="2"/>
        <v>230</v>
      </c>
      <c r="T7">
        <f t="shared" si="3"/>
        <v>1</v>
      </c>
      <c r="U7">
        <f t="shared" si="4"/>
        <v>0</v>
      </c>
      <c r="V7">
        <f t="shared" si="5"/>
        <v>1</v>
      </c>
      <c r="W7">
        <f t="shared" si="6"/>
        <v>1</v>
      </c>
      <c r="X7">
        <f t="shared" si="7"/>
        <v>1</v>
      </c>
      <c r="Y7" t="s">
        <v>330</v>
      </c>
    </row>
    <row r="8" spans="1:25" ht="12.75">
      <c r="A8" s="137">
        <v>3</v>
      </c>
      <c r="B8" s="137" t="str">
        <f>IF($C8="","",CONCATENATE(VLOOKUP($C8,Accueil!$A$25:$E$124,5,FALSE),VLOOKUP($C8,Régional!$A$1:$Y$72,7,FALSE)))</f>
        <v>MIH</v>
      </c>
      <c r="C8" s="138" t="str">
        <f>IF(Accueil!A62="","",Accueil!A62)</f>
        <v>18 113749</v>
      </c>
      <c r="D8" s="138" t="str">
        <f>IF($C8="","",VLOOKUP($C8,Régional!$A$1:$Y$72,13,FALSE))</f>
        <v>KISTLER Romain</v>
      </c>
      <c r="E8" s="138" t="str">
        <f>IF($C8="","",VLOOKUP($C8,Régional!$A$1:$Y$72,16,FALSE))</f>
        <v>EAGLES BOWLING VIRE</v>
      </c>
      <c r="F8" s="137">
        <f>IF(ISNUMBER(VLOOKUP($C8,'Journée 1'!$D$5:$P$104,11,FALSE)),VLOOKUP($C8,'Journée 1'!$D$5:$P$104,11,FALSE),0)</f>
        <v>0</v>
      </c>
      <c r="G8" s="137">
        <f>IF(ISNUMBER(VLOOKUP($C8,'Journée 1'!$D$5:$P$104,13,FALSE)),VLOOKUP($C8,'Journée 1'!$D$5:$P$104,13,FALSE),0)</f>
        <v>0</v>
      </c>
      <c r="H8" s="137">
        <f>IF(ISNUMBER(VLOOKUP($C8,'Journée 2'!$D$5:$P$104,11,FALSE)),VLOOKUP($C8,'Journée 2'!$D$5:$P$104,11,FALSE),0)</f>
        <v>561</v>
      </c>
      <c r="I8" s="137">
        <f>IF(ISNUMBER(VLOOKUP($C8,'Journée 2'!$D$5:$P$104,13,FALSE)),VLOOKUP($C8,'Journée 2'!$D$5:$P$104,13,FALSE),0)</f>
        <v>60</v>
      </c>
      <c r="J8" s="137">
        <f>IF(ISNUMBER(VLOOKUP($C8,'Journée 3'!$D$5:$P$104,11,FALSE)),VLOOKUP($C8,'Journée 3'!$D$5:$P$104,11,FALSE),0)</f>
        <v>724</v>
      </c>
      <c r="K8" s="137">
        <f>IF(ISNUMBER(VLOOKUP($C8,'Journée 3'!$D$5:$P$104,13,FALSE)),VLOOKUP($C8,'Journée 3'!$D$5:$P$104,13,FALSE),0)</f>
        <v>46</v>
      </c>
      <c r="L8" s="137">
        <f>IF(ISNUMBER(VLOOKUP($C8,'Journée 4'!$D$5:$P$104,11,FALSE)),VLOOKUP($C8,'Journée 4'!$D$5:$P$104,11,FALSE),0)</f>
        <v>650</v>
      </c>
      <c r="M8" s="137">
        <f>IF(ISNUMBER(VLOOKUP($C8,'Journée 4'!$D$5:$P$104,13,FALSE)),VLOOKUP($C8,'Journée 4'!$D$5:$P$104,13,FALSE),0)</f>
        <v>46</v>
      </c>
      <c r="N8" s="137">
        <f>IF(ISNUMBER(VLOOKUP($C8,'Journée 5'!$D$5:$P$104,11,FALSE)),VLOOKUP($C8,'Journée 5'!$D$5:$P$104,11,FALSE),0)</f>
        <v>693</v>
      </c>
      <c r="O8" s="137">
        <f>IF(ISNUMBER(VLOOKUP($C8,'Journée 5'!$D$5:$P$104,13,FALSE)),VLOOKUP($C8,'Journée 5'!$D$5:$P$104,13,FALSE),0)</f>
        <v>46</v>
      </c>
      <c r="P8" s="137">
        <f t="shared" si="0"/>
        <v>2628</v>
      </c>
      <c r="Q8" s="137">
        <f t="shared" si="1"/>
        <v>198</v>
      </c>
      <c r="R8" s="103"/>
      <c r="S8" s="55">
        <f t="shared" si="2"/>
        <v>198</v>
      </c>
      <c r="T8">
        <f t="shared" si="3"/>
        <v>0</v>
      </c>
      <c r="U8">
        <f t="shared" si="4"/>
        <v>1</v>
      </c>
      <c r="V8">
        <f t="shared" si="5"/>
        <v>1</v>
      </c>
      <c r="W8">
        <f t="shared" si="6"/>
        <v>1</v>
      </c>
      <c r="X8">
        <f t="shared" si="7"/>
        <v>1</v>
      </c>
      <c r="Y8" t="s">
        <v>330</v>
      </c>
    </row>
    <row r="9" spans="1:25" ht="12.75">
      <c r="A9" s="137">
        <v>4</v>
      </c>
      <c r="B9" s="137" t="str">
        <f>IF($C9="","",CONCATENATE(VLOOKUP($C9,Accueil!$A$25:$E$124,5,FALSE),VLOOKUP($C9,Régional!$A$1:$Y$72,7,FALSE)))</f>
        <v>MIH</v>
      </c>
      <c r="C9" s="138" t="str">
        <f>IF(Accueil!A50="","",Accueil!A50)</f>
        <v>17 111771</v>
      </c>
      <c r="D9" s="138" t="str">
        <f>IF($C9="","",VLOOKUP($C9,Régional!$A$1:$Y$72,13,FALSE))</f>
        <v>PISSIS Elliot</v>
      </c>
      <c r="E9" s="138" t="str">
        <f>IF($C9="","",VLOOKUP($C9,Régional!$A$1:$Y$72,16,FALSE))</f>
        <v>ECOLE DE BOWLING DE CHERBOURG</v>
      </c>
      <c r="F9" s="137">
        <f>IF(ISNUMBER(VLOOKUP($C9,'Journée 1'!$D$5:$P$104,11,FALSE)),VLOOKUP($C9,'Journée 1'!$D$5:$P$104,11,FALSE),0)</f>
        <v>548</v>
      </c>
      <c r="G9" s="137">
        <f>IF(ISNUMBER(VLOOKUP($C9,'Journée 1'!$D$5:$P$104,13,FALSE)),VLOOKUP($C9,'Journée 1'!$D$5:$P$104,13,FALSE),0)</f>
        <v>46</v>
      </c>
      <c r="H9" s="137">
        <f>IF(ISNUMBER(VLOOKUP($C9,'Journée 2'!$D$5:$P$104,11,FALSE)),VLOOKUP($C9,'Journée 2'!$D$5:$P$104,11,FALSE),0)</f>
        <v>0</v>
      </c>
      <c r="I9" s="137">
        <f>IF(ISNUMBER(VLOOKUP($C9,'Journée 2'!$D$5:$P$104,13,FALSE)),VLOOKUP($C9,'Journée 2'!$D$5:$P$104,13,FALSE),0)</f>
        <v>0</v>
      </c>
      <c r="J9" s="137">
        <f>IF(ISNUMBER(VLOOKUP($C9,'Journée 3'!$D$5:$P$104,11,FALSE)),VLOOKUP($C9,'Journée 3'!$D$5:$P$104,11,FALSE),0)</f>
        <v>676</v>
      </c>
      <c r="K9" s="137">
        <f>IF(ISNUMBER(VLOOKUP($C9,'Journée 3'!$D$5:$P$104,13,FALSE)),VLOOKUP($C9,'Journée 3'!$D$5:$P$104,13,FALSE),0)</f>
        <v>38</v>
      </c>
      <c r="L9" s="137">
        <f>IF(ISNUMBER(VLOOKUP($C9,'Journée 4'!$D$5:$P$104,11,FALSE)),VLOOKUP($C9,'Journée 4'!$D$5:$P$104,11,FALSE),0)</f>
        <v>586</v>
      </c>
      <c r="M9" s="137">
        <f>IF(ISNUMBER(VLOOKUP($C9,'Journée 4'!$D$5:$P$104,13,FALSE)),VLOOKUP($C9,'Journée 4'!$D$5:$P$104,13,FALSE),0)</f>
        <v>42</v>
      </c>
      <c r="N9" s="137">
        <f>IF(ISNUMBER(VLOOKUP($C9,'Journée 5'!$D$5:$P$104,11,FALSE)),VLOOKUP($C9,'Journée 5'!$D$5:$P$104,11,FALSE),0)</f>
        <v>650</v>
      </c>
      <c r="O9" s="137">
        <f>IF(ISNUMBER(VLOOKUP($C9,'Journée 5'!$D$5:$P$104,13,FALSE)),VLOOKUP($C9,'Journée 5'!$D$5:$P$104,13,FALSE),0)</f>
        <v>42</v>
      </c>
      <c r="P9" s="137">
        <f t="shared" si="0"/>
        <v>2460</v>
      </c>
      <c r="Q9" s="137">
        <f t="shared" si="1"/>
        <v>168</v>
      </c>
      <c r="R9" s="139"/>
      <c r="S9" s="90">
        <f t="shared" si="2"/>
        <v>168</v>
      </c>
      <c r="T9">
        <f t="shared" si="3"/>
        <v>1</v>
      </c>
      <c r="U9">
        <f t="shared" si="4"/>
        <v>0</v>
      </c>
      <c r="V9">
        <f t="shared" si="5"/>
        <v>1</v>
      </c>
      <c r="W9">
        <f t="shared" si="6"/>
        <v>1</v>
      </c>
      <c r="X9">
        <f t="shared" si="7"/>
        <v>1</v>
      </c>
      <c r="Y9" t="s">
        <v>330</v>
      </c>
    </row>
    <row r="10" spans="1:25" ht="12.75">
      <c r="A10" s="137">
        <v>5</v>
      </c>
      <c r="B10" s="137" t="str">
        <f>IF($C10="","",CONCATENATE(VLOOKUP($C10,Accueil!$A$25:$E$124,5,FALSE),VLOOKUP($C10,Régional!$A$1:$Y$72,7,FALSE)))</f>
        <v>MIH</v>
      </c>
      <c r="C10" s="138" t="str">
        <f>IF(Accueil!A66="","",Accueil!A66)</f>
        <v>18 114132</v>
      </c>
      <c r="D10" s="138" t="str">
        <f>IF($C10="","",VLOOKUP($C10,Régional!$A$1:$Y$72,13,FALSE))</f>
        <v>LAHAYE Adrien</v>
      </c>
      <c r="E10" s="138" t="str">
        <f>IF($C10="","",VLOOKUP($C10,Régional!$A$1:$Y$72,16,FALSE))</f>
        <v>VIKINGS CALVADOS</v>
      </c>
      <c r="F10" s="137">
        <f>IF(ISNUMBER(VLOOKUP($C10,'Journée 1'!$D$5:$P$104,11,FALSE)),VLOOKUP($C10,'Journée 1'!$D$5:$P$104,11,FALSE),0)</f>
        <v>0</v>
      </c>
      <c r="G10" s="137">
        <f>IF(ISNUMBER(VLOOKUP($C10,'Journée 1'!$D$5:$P$104,13,FALSE)),VLOOKUP($C10,'Journée 1'!$D$5:$P$104,13,FALSE),0)</f>
        <v>0</v>
      </c>
      <c r="H10" s="137">
        <f>IF(ISNUMBER(VLOOKUP($C10,'Journée 2'!$D$5:$P$104,11,FALSE)),VLOOKUP($C10,'Journée 2'!$D$5:$P$104,11,FALSE),0)</f>
        <v>0</v>
      </c>
      <c r="I10" s="137">
        <f>IF(ISNUMBER(VLOOKUP($C10,'Journée 2'!$D$5:$P$104,13,FALSE)),VLOOKUP($C10,'Journée 2'!$D$5:$P$104,13,FALSE),0)</f>
        <v>0</v>
      </c>
      <c r="J10" s="137">
        <f>IF(ISNUMBER(VLOOKUP($C10,'Journée 3'!$D$5:$P$104,11,FALSE)),VLOOKUP($C10,'Journée 3'!$D$5:$P$104,11,FALSE),0)</f>
        <v>768</v>
      </c>
      <c r="K10" s="137">
        <f>IF(ISNUMBER(VLOOKUP($C10,'Journée 3'!$D$5:$P$104,13,FALSE)),VLOOKUP($C10,'Journée 3'!$D$5:$P$104,13,FALSE),0)</f>
        <v>50</v>
      </c>
      <c r="L10" s="137">
        <f>IF(ISNUMBER(VLOOKUP($C10,'Journée 4'!$D$5:$P$104,11,FALSE)),VLOOKUP($C10,'Journée 4'!$D$5:$P$104,11,FALSE),0)</f>
        <v>798</v>
      </c>
      <c r="M10" s="137">
        <f>IF(ISNUMBER(VLOOKUP($C10,'Journée 4'!$D$5:$P$104,13,FALSE)),VLOOKUP($C10,'Journée 4'!$D$5:$P$104,13,FALSE),0)</f>
        <v>60</v>
      </c>
      <c r="N10" s="137">
        <f>IF(ISNUMBER(VLOOKUP($C10,'Journée 5'!$D$5:$P$104,11,FALSE)),VLOOKUP($C10,'Journée 5'!$D$5:$P$104,11,FALSE),0)</f>
        <v>767</v>
      </c>
      <c r="O10" s="137">
        <f>IF(ISNUMBER(VLOOKUP($C10,'Journée 5'!$D$5:$P$104,13,FALSE)),VLOOKUP($C10,'Journée 5'!$D$5:$P$104,13,FALSE),0)</f>
        <v>50</v>
      </c>
      <c r="P10" s="137">
        <f t="shared" si="0"/>
        <v>2333</v>
      </c>
      <c r="Q10" s="137">
        <f t="shared" si="1"/>
        <v>160</v>
      </c>
      <c r="R10" s="103"/>
      <c r="S10" s="55">
        <f t="shared" si="2"/>
        <v>160</v>
      </c>
      <c r="T10">
        <f t="shared" si="3"/>
        <v>0</v>
      </c>
      <c r="U10">
        <f t="shared" si="4"/>
        <v>0</v>
      </c>
      <c r="V10">
        <f t="shared" si="5"/>
        <v>1</v>
      </c>
      <c r="W10">
        <f t="shared" si="6"/>
        <v>1</v>
      </c>
      <c r="X10">
        <f t="shared" si="7"/>
        <v>1</v>
      </c>
      <c r="Y10" t="s">
        <v>330</v>
      </c>
    </row>
    <row r="11" spans="1:25" ht="12.75">
      <c r="A11" s="137">
        <v>6</v>
      </c>
      <c r="B11" s="137" t="str">
        <f>IF($C11="","",CONCATENATE(VLOOKUP($C11,Accueil!$A$25:$E$124,5,FALSE),VLOOKUP($C11,Régional!$A$1:$Y$72,7,FALSE)))</f>
        <v>MIH</v>
      </c>
      <c r="C11" s="138" t="str">
        <f>IF(Accueil!A69="","",Accueil!A69)</f>
        <v>18 114262</v>
      </c>
      <c r="D11" s="138" t="str">
        <f>IF($C11="","",VLOOKUP($C11,Régional!$A$1:$Y$72,13,FALSE))</f>
        <v>FAGNEN Jonathan</v>
      </c>
      <c r="E11" s="138" t="str">
        <f>IF($C11="","",VLOOKUP($C11,Régional!$A$1:$Y$72,16,FALSE))</f>
        <v>ECOLE DE BOWLING DE CHERBOURG</v>
      </c>
      <c r="F11" s="137">
        <f>IF(ISNUMBER(VLOOKUP($C11,'Journée 1'!$D$5:$P$104,11,FALSE)),VLOOKUP($C11,'Journée 1'!$D$5:$P$104,11,FALSE),0)</f>
        <v>0</v>
      </c>
      <c r="G11" s="137">
        <f>IF(ISNUMBER(VLOOKUP($C11,'Journée 1'!$D$5:$P$104,13,FALSE)),VLOOKUP($C11,'Journée 1'!$D$5:$P$104,13,FALSE),0)</f>
        <v>0</v>
      </c>
      <c r="H11" s="137">
        <f>IF(ISNUMBER(VLOOKUP($C11,'Journée 2'!$D$5:$P$104,11,FALSE)),VLOOKUP($C11,'Journée 2'!$D$5:$P$104,11,FALSE),0)</f>
        <v>0</v>
      </c>
      <c r="I11" s="137">
        <f>IF(ISNUMBER(VLOOKUP($C11,'Journée 2'!$D$5:$P$104,13,FALSE)),VLOOKUP($C11,'Journée 2'!$D$5:$P$104,13,FALSE),0)</f>
        <v>0</v>
      </c>
      <c r="J11" s="137">
        <f>IF(ISNUMBER(VLOOKUP($C11,'Journée 3'!$D$5:$P$104,11,FALSE)),VLOOKUP($C11,'Journée 3'!$D$5:$P$104,11,FALSE),0)</f>
        <v>606</v>
      </c>
      <c r="K11" s="137">
        <f>IF(ISNUMBER(VLOOKUP($C11,'Journée 3'!$D$5:$P$104,13,FALSE)),VLOOKUP($C11,'Journée 3'!$D$5:$P$104,13,FALSE),0)</f>
        <v>34</v>
      </c>
      <c r="L11" s="137">
        <f>IF(ISNUMBER(VLOOKUP($C11,'Journée 4'!$D$5:$P$104,11,FALSE)),VLOOKUP($C11,'Journée 4'!$D$5:$P$104,11,FALSE),0)</f>
        <v>504</v>
      </c>
      <c r="M11" s="137">
        <f>IF(ISNUMBER(VLOOKUP($C11,'Journée 4'!$D$5:$P$104,13,FALSE)),VLOOKUP($C11,'Journée 4'!$D$5:$P$104,13,FALSE),0)</f>
        <v>38</v>
      </c>
      <c r="N11" s="137">
        <f>IF(ISNUMBER(VLOOKUP($C11,'Journée 5'!$D$5:$P$104,11,FALSE)),VLOOKUP($C11,'Journée 5'!$D$5:$P$104,11,FALSE),0)</f>
        <v>647</v>
      </c>
      <c r="O11" s="137">
        <f>IF(ISNUMBER(VLOOKUP($C11,'Journée 5'!$D$5:$P$104,13,FALSE)),VLOOKUP($C11,'Journée 5'!$D$5:$P$104,13,FALSE),0)</f>
        <v>38</v>
      </c>
      <c r="P11" s="137">
        <f t="shared" si="0"/>
        <v>1757</v>
      </c>
      <c r="Q11" s="137">
        <f t="shared" si="1"/>
        <v>110</v>
      </c>
      <c r="R11" s="103"/>
      <c r="S11" s="55">
        <f t="shared" si="2"/>
        <v>110</v>
      </c>
      <c r="T11">
        <f t="shared" si="3"/>
        <v>0</v>
      </c>
      <c r="U11">
        <f t="shared" si="4"/>
        <v>0</v>
      </c>
      <c r="V11">
        <f t="shared" si="5"/>
        <v>1</v>
      </c>
      <c r="W11">
        <f t="shared" si="6"/>
        <v>1</v>
      </c>
      <c r="X11">
        <f t="shared" si="7"/>
        <v>1</v>
      </c>
      <c r="Y11" t="s">
        <v>330</v>
      </c>
    </row>
    <row r="12" spans="1:24" ht="12.75">
      <c r="A12" s="137">
        <v>7</v>
      </c>
      <c r="B12" s="137" t="str">
        <f>IF($C12="","",CONCATENATE(VLOOKUP($C12,Accueil!$A$25:$E$124,5,FALSE),VLOOKUP($C12,Régional!$A$1:$Y$72,7,FALSE)))</f>
        <v>MIH</v>
      </c>
      <c r="C12" s="138" t="str">
        <f>IF(Accueil!A70="","",Accueil!A70)</f>
        <v>18 114263</v>
      </c>
      <c r="D12" s="138" t="str">
        <f>IF($C12="","",VLOOKUP($C12,Régional!$A$1:$Y$72,13,FALSE))</f>
        <v>FAGNEN Lenny</v>
      </c>
      <c r="E12" s="138" t="str">
        <f>IF($C12="","",VLOOKUP($C12,Régional!$A$1:$Y$72,16,FALSE))</f>
        <v>ECOLE DE BOWLING DE CHERBOURG</v>
      </c>
      <c r="F12" s="137">
        <f>IF(ISNUMBER(VLOOKUP($C12,'Journée 1'!$D$5:$P$104,11,FALSE)),VLOOKUP($C12,'Journée 1'!$D$5:$P$104,11,FALSE),0)</f>
        <v>0</v>
      </c>
      <c r="G12" s="137">
        <f>IF(ISNUMBER(VLOOKUP($C12,'Journée 1'!$D$5:$P$104,13,FALSE)),VLOOKUP($C12,'Journée 1'!$D$5:$P$104,13,FALSE),0)</f>
        <v>0</v>
      </c>
      <c r="H12" s="137">
        <f>IF(ISNUMBER(VLOOKUP($C12,'Journée 2'!$D$5:$P$104,11,FALSE)),VLOOKUP($C12,'Journée 2'!$D$5:$P$104,11,FALSE),0)</f>
        <v>0</v>
      </c>
      <c r="I12" s="137">
        <f>IF(ISNUMBER(VLOOKUP($C12,'Journée 2'!$D$5:$P$104,13,FALSE)),VLOOKUP($C12,'Journée 2'!$D$5:$P$104,13,FALSE),0)</f>
        <v>0</v>
      </c>
      <c r="J12" s="137">
        <f>IF(ISNUMBER(VLOOKUP($C12,'Journée 3'!$D$5:$P$104,11,FALSE)),VLOOKUP($C12,'Journée 3'!$D$5:$P$104,11,FALSE),0)</f>
        <v>454</v>
      </c>
      <c r="K12" s="137">
        <f>IF(ISNUMBER(VLOOKUP($C12,'Journée 3'!$D$5:$P$104,13,FALSE)),VLOOKUP($C12,'Journée 3'!$D$5:$P$104,13,FALSE),0)</f>
        <v>30</v>
      </c>
      <c r="L12" s="137">
        <f>IF(ISNUMBER(VLOOKUP($C12,'Journée 4'!$D$5:$P$104,11,FALSE)),VLOOKUP($C12,'Journée 4'!$D$5:$P$104,11,FALSE),0)</f>
        <v>443</v>
      </c>
      <c r="M12" s="137">
        <f>IF(ISNUMBER(VLOOKUP($C12,'Journée 4'!$D$5:$P$104,13,FALSE)),VLOOKUP($C12,'Journée 4'!$D$5:$P$104,13,FALSE),0)</f>
        <v>34</v>
      </c>
      <c r="N12" s="137">
        <f>IF(ISNUMBER(VLOOKUP($C12,'Journée 5'!$D$5:$P$104,11,FALSE)),VLOOKUP($C12,'Journée 5'!$D$5:$P$104,11,FALSE),0)</f>
        <v>637</v>
      </c>
      <c r="O12" s="137">
        <f>IF(ISNUMBER(VLOOKUP($C12,'Journée 5'!$D$5:$P$104,13,FALSE)),VLOOKUP($C12,'Journée 5'!$D$5:$P$104,13,FALSE),0)</f>
        <v>34</v>
      </c>
      <c r="P12" s="137">
        <f t="shared" si="0"/>
        <v>1534</v>
      </c>
      <c r="Q12" s="137">
        <f t="shared" si="1"/>
        <v>98</v>
      </c>
      <c r="R12" s="103"/>
      <c r="S12" s="55">
        <f t="shared" si="2"/>
        <v>98</v>
      </c>
      <c r="T12">
        <f t="shared" si="3"/>
        <v>0</v>
      </c>
      <c r="U12">
        <f t="shared" si="4"/>
        <v>0</v>
      </c>
      <c r="V12">
        <f t="shared" si="5"/>
        <v>1</v>
      </c>
      <c r="W12">
        <f t="shared" si="6"/>
        <v>1</v>
      </c>
      <c r="X12">
        <f t="shared" si="7"/>
        <v>1</v>
      </c>
    </row>
    <row r="13" spans="1:24" ht="12.75">
      <c r="A13" s="137">
        <v>8</v>
      </c>
      <c r="B13" s="137" t="str">
        <f>IF($C13="","",CONCATENATE(VLOOKUP($C13,Accueil!$A$25:$E$124,5,FALSE),VLOOKUP($C13,Régional!$A$1:$Y$72,7,FALSE)))</f>
        <v>MIH</v>
      </c>
      <c r="C13" s="138" t="str">
        <f>IF(Accueil!A47="","",Accueil!A47)</f>
        <v>17 112668</v>
      </c>
      <c r="D13" s="138" t="str">
        <f>IF($C13="","",VLOOKUP($C13,Régional!$A$1:$Y$72,13,FALSE))</f>
        <v>LECOUTOUR Enzo</v>
      </c>
      <c r="E13" s="138" t="str">
        <f>IF($C13="","",VLOOKUP($C13,Régional!$A$1:$Y$72,16,FALSE))</f>
        <v>ECOLE DE BOWLING DE CHERBOURG</v>
      </c>
      <c r="F13" s="137">
        <f>IF(ISNUMBER(VLOOKUP($C13,'Journée 1'!$D$5:$P$104,11,FALSE)),VLOOKUP($C13,'Journée 1'!$D$5:$P$104,11,FALSE),0)</f>
        <v>729</v>
      </c>
      <c r="G13" s="137">
        <f>IF(ISNUMBER(VLOOKUP($C13,'Journée 1'!$D$5:$P$104,13,FALSE)),VLOOKUP($C13,'Journée 1'!$D$5:$P$104,13,FALSE),0)</f>
        <v>50</v>
      </c>
      <c r="H13" s="137">
        <f>IF(ISNUMBER(VLOOKUP($C13,'Journée 2'!$D$5:$P$104,11,FALSE)),VLOOKUP($C13,'Journée 2'!$D$5:$P$104,11,FALSE),0)</f>
        <v>0</v>
      </c>
      <c r="I13" s="137">
        <f>IF(ISNUMBER(VLOOKUP($C13,'Journée 2'!$D$5:$P$104,13,FALSE)),VLOOKUP($C13,'Journée 2'!$D$5:$P$104,13,FALSE),0)</f>
        <v>0</v>
      </c>
      <c r="J13" s="137">
        <f>IF(ISNUMBER(VLOOKUP($C13,'Journée 3'!$D$5:$P$104,11,FALSE)),VLOOKUP($C13,'Journée 3'!$D$5:$P$104,11,FALSE),0)</f>
        <v>700</v>
      </c>
      <c r="K13" s="137">
        <f>IF(ISNUMBER(VLOOKUP($C13,'Journée 3'!$D$5:$P$104,13,FALSE)),VLOOKUP($C13,'Journée 3'!$D$5:$P$104,13,FALSE),0)</f>
        <v>42</v>
      </c>
      <c r="L13" s="137">
        <f>IF(ISNUMBER(VLOOKUP($C13,'Journée 4'!$D$5:$P$104,11,FALSE)),VLOOKUP($C13,'Journée 4'!$D$5:$P$104,11,FALSE),0)</f>
        <v>0</v>
      </c>
      <c r="M13" s="137">
        <f>IF(ISNUMBER(VLOOKUP($C13,'Journée 4'!$D$5:$P$104,13,FALSE)),VLOOKUP($C13,'Journée 4'!$D$5:$P$104,13,FALSE),0)</f>
        <v>0</v>
      </c>
      <c r="N13" s="137">
        <f>IF(ISNUMBER(VLOOKUP($C13,'Journée 5'!$D$5:$P$104,11,FALSE)),VLOOKUP($C13,'Journée 5'!$D$5:$P$104,11,FALSE),0)</f>
        <v>0</v>
      </c>
      <c r="O13" s="137">
        <f>IF(ISNUMBER(VLOOKUP($C13,'Journée 5'!$D$5:$P$104,13,FALSE)),VLOOKUP($C13,'Journée 5'!$D$5:$P$104,13,FALSE),0)</f>
        <v>0</v>
      </c>
      <c r="P13" s="137">
        <f t="shared" si="0"/>
        <v>1429</v>
      </c>
      <c r="Q13" s="137">
        <f t="shared" si="1"/>
        <v>92</v>
      </c>
      <c r="R13" s="139"/>
      <c r="S13" s="90">
        <f t="shared" si="2"/>
        <v>92</v>
      </c>
      <c r="T13">
        <f t="shared" si="3"/>
        <v>1</v>
      </c>
      <c r="U13">
        <f t="shared" si="4"/>
        <v>0</v>
      </c>
      <c r="V13">
        <f t="shared" si="5"/>
        <v>1</v>
      </c>
      <c r="W13">
        <f t="shared" si="6"/>
        <v>0</v>
      </c>
      <c r="X13">
        <f t="shared" si="7"/>
        <v>0</v>
      </c>
    </row>
    <row r="14" spans="1:24" ht="12.75">
      <c r="A14" s="137">
        <v>9</v>
      </c>
      <c r="B14" s="137" t="str">
        <f>IF($C14="","",CONCATENATE(VLOOKUP($C14,Accueil!$A$25:$E$124,5,FALSE),VLOOKUP($C14,Régional!$A$1:$Y$72,7,FALSE)))</f>
        <v>MIH</v>
      </c>
      <c r="C14" s="138" t="str">
        <f>IF(Accueil!A46="","",Accueil!A46)</f>
        <v>17 111905</v>
      </c>
      <c r="D14" s="138" t="str">
        <f>IF($C14="","",VLOOKUP($C14,Régional!$A$1:$Y$72,13,FALSE))</f>
        <v>DUCHESNE Martin</v>
      </c>
      <c r="E14" s="138" t="str">
        <f>IF($C14="","",VLOOKUP($C14,Régional!$A$1:$Y$72,16,FALSE))</f>
        <v>ECOLE DE BOWLING DE CHERBOURG</v>
      </c>
      <c r="F14" s="137">
        <f>IF(ISNUMBER(VLOOKUP($C14,'Journée 1'!$D$5:$P$104,11,FALSE)),VLOOKUP($C14,'Journée 1'!$D$5:$P$104,11,FALSE),0)</f>
        <v>0</v>
      </c>
      <c r="G14" s="137">
        <f>IF(ISNUMBER(VLOOKUP($C14,'Journée 1'!$D$5:$P$104,13,FALSE)),VLOOKUP($C14,'Journée 1'!$D$5:$P$104,13,FALSE),0)</f>
        <v>0</v>
      </c>
      <c r="H14" s="137">
        <f>IF(ISNUMBER(VLOOKUP($C14,'Journée 2'!$D$5:$P$104,11,FALSE)),VLOOKUP($C14,'Journée 2'!$D$5:$P$104,11,FALSE),0)</f>
        <v>0</v>
      </c>
      <c r="I14" s="137">
        <f>IF(ISNUMBER(VLOOKUP($C14,'Journée 2'!$D$5:$P$104,13,FALSE)),VLOOKUP($C14,'Journée 2'!$D$5:$P$104,13,FALSE),0)</f>
        <v>0</v>
      </c>
      <c r="J14" s="137">
        <f>IF(ISNUMBER(VLOOKUP($C14,'Journée 3'!$D$5:$P$104,11,FALSE)),VLOOKUP($C14,'Journée 3'!$D$5:$P$104,11,FALSE),0)</f>
        <v>423</v>
      </c>
      <c r="K14" s="137">
        <f>IF(ISNUMBER(VLOOKUP($C14,'Journée 3'!$D$5:$P$104,13,FALSE)),VLOOKUP($C14,'Journée 3'!$D$5:$P$104,13,FALSE),0)</f>
        <v>26</v>
      </c>
      <c r="L14" s="137">
        <f>IF(ISNUMBER(VLOOKUP($C14,'Journée 4'!$D$5:$P$104,11,FALSE)),VLOOKUP($C14,'Journée 4'!$D$5:$P$104,11,FALSE),0)</f>
        <v>0</v>
      </c>
      <c r="M14" s="137">
        <f>IF(ISNUMBER(VLOOKUP($C14,'Journée 4'!$D$5:$P$104,13,FALSE)),VLOOKUP($C14,'Journée 4'!$D$5:$P$104,13,FALSE),0)</f>
        <v>0</v>
      </c>
      <c r="N14" s="137">
        <f>IF(ISNUMBER(VLOOKUP($C14,'Journée 5'!$D$5:$P$104,11,FALSE)),VLOOKUP($C14,'Journée 5'!$D$5:$P$104,11,FALSE),0)</f>
        <v>0</v>
      </c>
      <c r="O14" s="137">
        <f>IF(ISNUMBER(VLOOKUP($C14,'Journée 5'!$D$5:$P$104,13,FALSE)),VLOOKUP($C14,'Journée 5'!$D$5:$P$104,13,FALSE),0)</f>
        <v>0</v>
      </c>
      <c r="P14" s="137">
        <f t="shared" si="0"/>
        <v>423</v>
      </c>
      <c r="Q14" s="137">
        <f t="shared" si="1"/>
        <v>26</v>
      </c>
      <c r="R14" s="139"/>
      <c r="S14" s="90">
        <f t="shared" si="2"/>
        <v>26</v>
      </c>
      <c r="T14">
        <f t="shared" si="3"/>
        <v>0</v>
      </c>
      <c r="U14">
        <f t="shared" si="4"/>
        <v>0</v>
      </c>
      <c r="V14">
        <f t="shared" si="5"/>
        <v>1</v>
      </c>
      <c r="W14">
        <f t="shared" si="6"/>
        <v>0</v>
      </c>
      <c r="X14">
        <f t="shared" si="7"/>
        <v>0</v>
      </c>
    </row>
    <row r="15" spans="1:25" ht="12.75">
      <c r="A15" s="79">
        <v>1</v>
      </c>
      <c r="B15" s="79" t="str">
        <f>IF($C15="","",CONCATENATE(VLOOKUP($C15,Accueil!$A$25:$E$124,5,FALSE),VLOOKUP($C15,Régional!$A$1:$Y$72,7,FALSE)))</f>
        <v>MIF</v>
      </c>
      <c r="C15" s="80" t="str">
        <f>IF(Accueil!A40="","",Accueil!A40)</f>
        <v>15 107724</v>
      </c>
      <c r="D15" s="80" t="str">
        <f>IF($C15="","",VLOOKUP($C15,Régional!$A$1:$Y$72,13,FALSE))</f>
        <v>MOREAU Anaïs</v>
      </c>
      <c r="E15" s="80" t="str">
        <f>IF($C15="","",VLOOKUP($C15,Régional!$A$1:$Y$72,16,FALSE))</f>
        <v>ECOLE DE BOWLING DE CHERBOURG</v>
      </c>
      <c r="F15" s="79">
        <f>IF(ISNUMBER(VLOOKUP($C15,'Journée 1'!$D$5:$P$104,11,FALSE)),VLOOKUP($C15,'Journée 1'!$D$5:$P$104,11,FALSE),0)</f>
        <v>570</v>
      </c>
      <c r="G15" s="79">
        <f>IF(ISNUMBER(VLOOKUP($C15,'Journée 1'!$D$5:$P$104,13,FALSE)),VLOOKUP($C15,'Journée 1'!$D$5:$P$104,13,FALSE),0)</f>
        <v>80</v>
      </c>
      <c r="H15" s="79">
        <f>IF(ISNUMBER(VLOOKUP($C15,'Journée 2'!$D$5:$P$104,11,FALSE)),VLOOKUP($C15,'Journée 2'!$D$5:$P$104,11,FALSE),0)</f>
        <v>695</v>
      </c>
      <c r="I15" s="79">
        <f>IF(ISNUMBER(VLOOKUP($C15,'Journée 2'!$D$5:$P$104,13,FALSE)),VLOOKUP($C15,'Journée 2'!$D$5:$P$104,13,FALSE),0)</f>
        <v>80</v>
      </c>
      <c r="J15" s="79">
        <f>IF(ISNUMBER(VLOOKUP($C15,'Journée 3'!$D$5:$P$104,11,FALSE)),VLOOKUP($C15,'Journée 3'!$D$5:$P$104,11,FALSE),0)</f>
        <v>656</v>
      </c>
      <c r="K15" s="79">
        <f>IF(ISNUMBER(VLOOKUP($C15,'Journée 3'!$D$5:$P$104,13,FALSE)),VLOOKUP($C15,'Journée 3'!$D$5:$P$104,13,FALSE),0)</f>
        <v>80</v>
      </c>
      <c r="L15" s="79">
        <f>IF(ISNUMBER(VLOOKUP($C15,'Journée 4'!$D$5:$P$104,11,FALSE)),VLOOKUP($C15,'Journée 4'!$D$5:$P$104,11,FALSE),0)</f>
        <v>0</v>
      </c>
      <c r="M15" s="79">
        <f>IF(ISNUMBER(VLOOKUP($C15,'Journée 4'!$D$5:$P$104,13,FALSE)),VLOOKUP($C15,'Journée 4'!$D$5:$P$104,13,FALSE),0)</f>
        <v>0</v>
      </c>
      <c r="N15" s="79">
        <f>IF(ISNUMBER(VLOOKUP($C15,'Journée 5'!$D$5:$P$104,11,FALSE)),VLOOKUP($C15,'Journée 5'!$D$5:$P$104,11,FALSE),0)</f>
        <v>881</v>
      </c>
      <c r="O15" s="79">
        <f>IF(ISNUMBER(VLOOKUP($C15,'Journée 5'!$D$5:$P$104,13,FALSE)),VLOOKUP($C15,'Journée 5'!$D$5:$P$104,13,FALSE),0)</f>
        <v>80</v>
      </c>
      <c r="P15" s="79">
        <f t="shared" si="0"/>
        <v>2802</v>
      </c>
      <c r="Q15" s="79">
        <f t="shared" si="1"/>
        <v>320</v>
      </c>
      <c r="R15" s="134"/>
      <c r="S15" s="132">
        <f t="shared" si="2"/>
        <v>320</v>
      </c>
      <c r="T15">
        <f t="shared" si="3"/>
        <v>1</v>
      </c>
      <c r="U15">
        <f t="shared" si="4"/>
        <v>1</v>
      </c>
      <c r="V15">
        <f t="shared" si="5"/>
        <v>1</v>
      </c>
      <c r="W15">
        <f t="shared" si="6"/>
        <v>0</v>
      </c>
      <c r="X15">
        <f t="shared" si="7"/>
        <v>1</v>
      </c>
      <c r="Y15" t="s">
        <v>331</v>
      </c>
    </row>
    <row r="16" spans="1:25" ht="12.75">
      <c r="A16" s="79">
        <v>2</v>
      </c>
      <c r="B16" s="79" t="str">
        <f>IF($C16="","",CONCATENATE(VLOOKUP($C16,Accueil!$A$25:$E$124,5,FALSE),VLOOKUP($C16,Régional!$A$1:$Y$72,7,FALSE)))</f>
        <v>MIF</v>
      </c>
      <c r="C16" s="80" t="str">
        <f>IF(Accueil!A48="","",Accueil!A48)</f>
        <v>17 111907</v>
      </c>
      <c r="D16" s="80" t="str">
        <f>IF($C16="","",VLOOKUP($C16,Régional!$A$1:$Y$72,13,FALSE))</f>
        <v>LE GALL Servane</v>
      </c>
      <c r="E16" s="80" t="str">
        <f>IF($C16="","",VLOOKUP($C16,Régional!$A$1:$Y$72,16,FALSE))</f>
        <v>ECOLE DE BOWLING DE CHERBOURG</v>
      </c>
      <c r="F16" s="79">
        <f>IF(ISNUMBER(VLOOKUP($C16,'Journée 1'!$D$5:$P$104,11,FALSE)),VLOOKUP($C16,'Journée 1'!$D$5:$P$104,11,FALSE),0)</f>
        <v>504</v>
      </c>
      <c r="G16" s="79">
        <f>IF(ISNUMBER(VLOOKUP($C16,'Journée 1'!$D$5:$P$104,13,FALSE)),VLOOKUP($C16,'Journée 1'!$D$5:$P$104,13,FALSE),0)</f>
        <v>60</v>
      </c>
      <c r="H16" s="79">
        <f>IF(ISNUMBER(VLOOKUP($C16,'Journée 2'!$D$5:$P$104,11,FALSE)),VLOOKUP($C16,'Journée 2'!$D$5:$P$104,11,FALSE),0)</f>
        <v>430</v>
      </c>
      <c r="I16" s="79">
        <f>IF(ISNUMBER(VLOOKUP($C16,'Journée 2'!$D$5:$P$104,13,FALSE)),VLOOKUP($C16,'Journée 2'!$D$5:$P$104,13,FALSE),0)</f>
        <v>60</v>
      </c>
      <c r="J16" s="79">
        <f>IF(ISNUMBER(VLOOKUP($C16,'Journée 3'!$D$5:$P$104,11,FALSE)),VLOOKUP($C16,'Journée 3'!$D$5:$P$104,11,FALSE),0)</f>
        <v>529</v>
      </c>
      <c r="K16" s="79">
        <f>IF(ISNUMBER(VLOOKUP($C16,'Journée 3'!$D$5:$P$104,13,FALSE)),VLOOKUP($C16,'Journée 3'!$D$5:$P$104,13,FALSE),0)</f>
        <v>60</v>
      </c>
      <c r="L16" s="79">
        <f>IF(ISNUMBER(VLOOKUP($C16,'Journée 4'!$D$5:$P$104,11,FALSE)),VLOOKUP($C16,'Journée 4'!$D$5:$P$104,11,FALSE),0)</f>
        <v>475</v>
      </c>
      <c r="M16" s="79">
        <f>IF(ISNUMBER(VLOOKUP($C16,'Journée 4'!$D$5:$P$104,13,FALSE)),VLOOKUP($C16,'Journée 4'!$D$5:$P$104,13,FALSE),0)</f>
        <v>80</v>
      </c>
      <c r="N16" s="79">
        <f>IF(ISNUMBER(VLOOKUP($C16,'Journée 5'!$D$5:$P$104,11,FALSE)),VLOOKUP($C16,'Journée 5'!$D$5:$P$104,11,FALSE),0)</f>
        <v>596</v>
      </c>
      <c r="O16" s="79">
        <f>IF(ISNUMBER(VLOOKUP($C16,'Journée 5'!$D$5:$P$104,13,FALSE)),VLOOKUP($C16,'Journée 5'!$D$5:$P$104,13,FALSE),0)</f>
        <v>60</v>
      </c>
      <c r="P16" s="79">
        <f t="shared" si="0"/>
        <v>2104</v>
      </c>
      <c r="Q16" s="79">
        <f t="shared" si="1"/>
        <v>260</v>
      </c>
      <c r="R16" s="134"/>
      <c r="S16" s="132">
        <f t="shared" si="2"/>
        <v>260</v>
      </c>
      <c r="T16">
        <f t="shared" si="3"/>
        <v>1</v>
      </c>
      <c r="U16">
        <f t="shared" si="4"/>
        <v>1</v>
      </c>
      <c r="V16">
        <f t="shared" si="5"/>
        <v>1</v>
      </c>
      <c r="W16">
        <f t="shared" si="6"/>
        <v>1</v>
      </c>
      <c r="X16">
        <f t="shared" si="7"/>
        <v>1</v>
      </c>
      <c r="Y16" t="s">
        <v>331</v>
      </c>
    </row>
    <row r="17" spans="1:25" ht="12.75">
      <c r="A17" s="137">
        <v>1</v>
      </c>
      <c r="B17" s="137" t="str">
        <f>IF($C17="","",CONCATENATE(VLOOKUP($C17,Accueil!$A$25:$E$124,5,FALSE),VLOOKUP($C17,Régional!$A$1:$Y$72,7,FALSE)))</f>
        <v>JUH</v>
      </c>
      <c r="C17" s="138" t="str">
        <f>IF(Accueil!A27="","",Accueil!A27)</f>
        <v>10 99570</v>
      </c>
      <c r="D17" s="138" t="str">
        <f>IF($C17="","",VLOOKUP($C17,Régional!$A$1:$Y$72,13,FALSE))</f>
        <v>BOURDON Enzo</v>
      </c>
      <c r="E17" s="138" t="str">
        <f>IF($C17="","",VLOOKUP($C17,Régional!$A$1:$Y$72,16,FALSE))</f>
        <v>FLERS BOWLING IMPACT</v>
      </c>
      <c r="F17" s="137">
        <f>IF(ISNUMBER(VLOOKUP($C17,'Journée 1'!$D$5:$P$104,11,FALSE)),VLOOKUP($C17,'Journée 1'!$D$5:$P$104,11,FALSE),0)</f>
        <v>937</v>
      </c>
      <c r="G17" s="137">
        <f>IF(ISNUMBER(VLOOKUP($C17,'Journée 1'!$D$5:$P$104,13,FALSE)),VLOOKUP($C17,'Journée 1'!$D$5:$P$104,13,FALSE),0)</f>
        <v>50</v>
      </c>
      <c r="H17" s="137">
        <f>IF(ISNUMBER(VLOOKUP($C17,'Journée 2'!$D$5:$P$104,11,FALSE)),VLOOKUP($C17,'Journée 2'!$D$5:$P$104,11,FALSE),0)</f>
        <v>1413</v>
      </c>
      <c r="I17" s="137">
        <f>IF(ISNUMBER(VLOOKUP($C17,'Journée 2'!$D$5:$P$104,13,FALSE)),VLOOKUP($C17,'Journée 2'!$D$5:$P$104,13,FALSE),0)</f>
        <v>80</v>
      </c>
      <c r="J17" s="137">
        <f>IF(ISNUMBER(VLOOKUP($C17,'Journée 3'!$D$5:$P$104,11,FALSE)),VLOOKUP($C17,'Journée 3'!$D$5:$P$104,11,FALSE),0)</f>
        <v>1050</v>
      </c>
      <c r="K17" s="137">
        <f>IF(ISNUMBER(VLOOKUP($C17,'Journée 3'!$D$5:$P$104,13,FALSE)),VLOOKUP($C17,'Journée 3'!$D$5:$P$104,13,FALSE),0)</f>
        <v>50</v>
      </c>
      <c r="L17" s="137">
        <f>IF(ISNUMBER(VLOOKUP($C17,'Journée 4'!$D$5:$P$104,11,FALSE)),VLOOKUP($C17,'Journée 4'!$D$5:$P$104,11,FALSE),0)</f>
        <v>1168</v>
      </c>
      <c r="M17" s="137">
        <f>IF(ISNUMBER(VLOOKUP($C17,'Journée 4'!$D$5:$P$104,13,FALSE)),VLOOKUP($C17,'Journée 4'!$D$5:$P$104,13,FALSE),0)</f>
        <v>80</v>
      </c>
      <c r="N17" s="137">
        <f>IF(ISNUMBER(VLOOKUP($C17,'Journée 5'!$D$5:$P$104,11,FALSE)),VLOOKUP($C17,'Journée 5'!$D$5:$P$104,11,FALSE),0)</f>
        <v>1366</v>
      </c>
      <c r="O17" s="137">
        <f>IF(ISNUMBER(VLOOKUP($C17,'Journée 5'!$D$5:$P$104,13,FALSE)),VLOOKUP($C17,'Journée 5'!$D$5:$P$104,13,FALSE),0)</f>
        <v>80</v>
      </c>
      <c r="P17" s="137">
        <f t="shared" si="0"/>
        <v>4997</v>
      </c>
      <c r="Q17" s="137">
        <f t="shared" si="1"/>
        <v>290</v>
      </c>
      <c r="R17" s="139"/>
      <c r="S17" s="90">
        <f t="shared" si="2"/>
        <v>290</v>
      </c>
      <c r="T17">
        <f t="shared" si="3"/>
        <v>1</v>
      </c>
      <c r="U17">
        <f t="shared" si="4"/>
        <v>1</v>
      </c>
      <c r="V17">
        <f t="shared" si="5"/>
        <v>1</v>
      </c>
      <c r="W17">
        <f t="shared" si="6"/>
        <v>1</v>
      </c>
      <c r="X17">
        <f t="shared" si="7"/>
        <v>1</v>
      </c>
      <c r="Y17" t="s">
        <v>330</v>
      </c>
    </row>
    <row r="18" spans="1:25" ht="12.75">
      <c r="A18" s="137">
        <v>2</v>
      </c>
      <c r="B18" s="137" t="str">
        <f>IF($C18="","",CONCATENATE(VLOOKUP($C18,Accueil!$A$25:$E$124,5,FALSE),VLOOKUP($C18,Régional!$A$1:$Y$72,7,FALSE)))</f>
        <v>JUH</v>
      </c>
      <c r="C18" s="138" t="str">
        <f>IF(Accueil!A55="","",Accueil!A55)</f>
        <v>12 103040</v>
      </c>
      <c r="D18" s="138" t="str">
        <f>IF($C18="","",VLOOKUP($C18,Régional!$A$1:$Y$72,13,FALSE))</f>
        <v>MAINCENT Thomas</v>
      </c>
      <c r="E18" s="138" t="str">
        <f>IF($C18="","",VLOOKUP($C18,Régional!$A$1:$Y$72,16,FALSE))</f>
        <v>ECOLE DE BOWLING DE SAINT LO</v>
      </c>
      <c r="F18" s="137">
        <f>IF(ISNUMBER(VLOOKUP($C18,'Journée 1'!$D$5:$P$104,11,FALSE)),VLOOKUP($C18,'Journée 1'!$D$5:$P$104,11,FALSE),0)</f>
        <v>937</v>
      </c>
      <c r="G18" s="137">
        <f>IF(ISNUMBER(VLOOKUP($C18,'Journée 1'!$D$5:$P$104,13,FALSE)),VLOOKUP($C18,'Journée 1'!$D$5:$P$104,13,FALSE),0)</f>
        <v>60</v>
      </c>
      <c r="H18" s="137">
        <f>IF(ISNUMBER(VLOOKUP($C18,'Journée 2'!$D$5:$P$104,11,FALSE)),VLOOKUP($C18,'Journée 2'!$D$5:$P$104,11,FALSE),0)</f>
        <v>1127</v>
      </c>
      <c r="I18" s="137">
        <f>IF(ISNUMBER(VLOOKUP($C18,'Journée 2'!$D$5:$P$104,13,FALSE)),VLOOKUP($C18,'Journée 2'!$D$5:$P$104,13,FALSE),0)</f>
        <v>60</v>
      </c>
      <c r="J18" s="137">
        <f>IF(ISNUMBER(VLOOKUP($C18,'Journée 3'!$D$5:$P$104,11,FALSE)),VLOOKUP($C18,'Journée 3'!$D$5:$P$104,11,FALSE),0)</f>
        <v>1056</v>
      </c>
      <c r="K18" s="137">
        <f>IF(ISNUMBER(VLOOKUP($C18,'Journée 3'!$D$5:$P$104,13,FALSE)),VLOOKUP($C18,'Journée 3'!$D$5:$P$104,13,FALSE),0)</f>
        <v>60</v>
      </c>
      <c r="L18" s="137">
        <f>IF(ISNUMBER(VLOOKUP($C18,'Journée 4'!$D$5:$P$104,11,FALSE)),VLOOKUP($C18,'Journée 4'!$D$5:$P$104,11,FALSE),0)</f>
        <v>1066</v>
      </c>
      <c r="M18" s="137">
        <f>IF(ISNUMBER(VLOOKUP($C18,'Journée 4'!$D$5:$P$104,13,FALSE)),VLOOKUP($C18,'Journée 4'!$D$5:$P$104,13,FALSE),0)</f>
        <v>46</v>
      </c>
      <c r="N18" s="137">
        <f>IF(ISNUMBER(VLOOKUP($C18,'Journée 5'!$D$5:$P$104,11,FALSE)),VLOOKUP($C18,'Journée 5'!$D$5:$P$104,11,FALSE),0)</f>
        <v>1110</v>
      </c>
      <c r="O18" s="137">
        <f>IF(ISNUMBER(VLOOKUP($C18,'Journée 5'!$D$5:$P$104,13,FALSE)),VLOOKUP($C18,'Journée 5'!$D$5:$P$104,13,FALSE),0)</f>
        <v>60</v>
      </c>
      <c r="P18" s="137">
        <f t="shared" si="0"/>
        <v>4359</v>
      </c>
      <c r="Q18" s="137">
        <f t="shared" si="1"/>
        <v>240</v>
      </c>
      <c r="R18" s="139"/>
      <c r="S18" s="90">
        <f t="shared" si="2"/>
        <v>240</v>
      </c>
      <c r="T18">
        <f t="shared" si="3"/>
        <v>1</v>
      </c>
      <c r="U18">
        <f t="shared" si="4"/>
        <v>1</v>
      </c>
      <c r="V18">
        <f t="shared" si="5"/>
        <v>1</v>
      </c>
      <c r="W18">
        <f t="shared" si="6"/>
        <v>1</v>
      </c>
      <c r="X18">
        <f t="shared" si="7"/>
        <v>1</v>
      </c>
      <c r="Y18" t="s">
        <v>330</v>
      </c>
    </row>
    <row r="19" spans="1:25" ht="12.75">
      <c r="A19" s="137">
        <v>3</v>
      </c>
      <c r="B19" s="137" t="str">
        <f>IF($C19="","",CONCATENATE(VLOOKUP($C19,Accueil!$A$25:$E$124,5,FALSE),VLOOKUP($C19,Régional!$A$1:$Y$72,7,FALSE)))</f>
        <v>JUH</v>
      </c>
      <c r="C19" s="138" t="str">
        <f>IF(Accueil!A25="","",Accueil!A25)</f>
        <v>14 106439</v>
      </c>
      <c r="D19" s="138" t="str">
        <f>IF($C19="","",VLOOKUP($C19,Régional!$A$1:$Y$72,13,FALSE))</f>
        <v>METTE Théophile</v>
      </c>
      <c r="E19" s="138" t="str">
        <f>IF($C19="","",VLOOKUP($C19,Régional!$A$1:$Y$72,16,FALSE))</f>
        <v>BOWLING CLUB CHERBOURG</v>
      </c>
      <c r="F19" s="137">
        <f>IF(ISNUMBER(VLOOKUP($C19,'Journée 1'!$D$5:$P$104,11,FALSE)),VLOOKUP($C19,'Journée 1'!$D$5:$P$104,11,FALSE),0)</f>
        <v>919</v>
      </c>
      <c r="G19" s="137">
        <f>IF(ISNUMBER(VLOOKUP($C19,'Journée 1'!$D$5:$P$104,13,FALSE)),VLOOKUP($C19,'Journée 1'!$D$5:$P$104,13,FALSE),0)</f>
        <v>46</v>
      </c>
      <c r="H19" s="137">
        <f>IF(ISNUMBER(VLOOKUP($C19,'Journée 2'!$D$5:$P$104,11,FALSE)),VLOOKUP($C19,'Journée 2'!$D$5:$P$104,11,FALSE),0)</f>
        <v>0</v>
      </c>
      <c r="I19" s="137">
        <f>IF(ISNUMBER(VLOOKUP($C19,'Journée 2'!$D$5:$P$104,13,FALSE)),VLOOKUP($C19,'Journée 2'!$D$5:$P$104,13,FALSE),0)</f>
        <v>0</v>
      </c>
      <c r="J19" s="137">
        <f>IF(ISNUMBER(VLOOKUP($C19,'Journée 3'!$D$5:$P$104,11,FALSE)),VLOOKUP($C19,'Journée 3'!$D$5:$P$104,11,FALSE),0)</f>
        <v>1220</v>
      </c>
      <c r="K19" s="137">
        <f>IF(ISNUMBER(VLOOKUP($C19,'Journée 3'!$D$5:$P$104,13,FALSE)),VLOOKUP($C19,'Journée 3'!$D$5:$P$104,13,FALSE),0)</f>
        <v>80</v>
      </c>
      <c r="L19" s="137">
        <f>IF(ISNUMBER(VLOOKUP($C19,'Journée 4'!$D$5:$P$104,11,FALSE)),VLOOKUP($C19,'Journée 4'!$D$5:$P$104,11,FALSE),0)</f>
        <v>1151</v>
      </c>
      <c r="M19" s="137">
        <f>IF(ISNUMBER(VLOOKUP($C19,'Journée 4'!$D$5:$P$104,13,FALSE)),VLOOKUP($C19,'Journée 4'!$D$5:$P$104,13,FALSE),0)</f>
        <v>60</v>
      </c>
      <c r="N19" s="137">
        <f>IF(ISNUMBER(VLOOKUP($C19,'Journée 5'!$D$5:$P$104,11,FALSE)),VLOOKUP($C19,'Journée 5'!$D$5:$P$104,11,FALSE),0)</f>
        <v>1064</v>
      </c>
      <c r="O19" s="137">
        <f>IF(ISNUMBER(VLOOKUP($C19,'Journée 5'!$D$5:$P$104,13,FALSE)),VLOOKUP($C19,'Journée 5'!$D$5:$P$104,13,FALSE),0)</f>
        <v>50</v>
      </c>
      <c r="P19" s="137">
        <f t="shared" si="0"/>
        <v>4354</v>
      </c>
      <c r="Q19" s="137">
        <f t="shared" si="1"/>
        <v>236</v>
      </c>
      <c r="R19" s="139"/>
      <c r="S19" s="90">
        <f t="shared" si="2"/>
        <v>236</v>
      </c>
      <c r="T19">
        <f t="shared" si="3"/>
        <v>1</v>
      </c>
      <c r="U19">
        <f t="shared" si="4"/>
        <v>0</v>
      </c>
      <c r="V19">
        <f t="shared" si="5"/>
        <v>1</v>
      </c>
      <c r="W19">
        <f t="shared" si="6"/>
        <v>1</v>
      </c>
      <c r="X19">
        <f t="shared" si="7"/>
        <v>1</v>
      </c>
      <c r="Y19" t="s">
        <v>330</v>
      </c>
    </row>
    <row r="20" spans="1:25" ht="12.75">
      <c r="A20" s="137">
        <v>4</v>
      </c>
      <c r="B20" s="137" t="str">
        <f>IF($C20="","",CONCATENATE(VLOOKUP($C20,Accueil!$A$25:$E$124,5,FALSE),VLOOKUP($C20,Régional!$A$1:$Y$72,7,FALSE)))</f>
        <v>JUH</v>
      </c>
      <c r="C20" s="138" t="str">
        <f>IF(Accueil!A34="","",Accueil!A34)</f>
        <v>10 99486</v>
      </c>
      <c r="D20" s="138" t="str">
        <f>IF($C20="","",VLOOKUP($C20,Régional!$A$1:$Y$72,13,FALSE))</f>
        <v>PERRIERE Clément</v>
      </c>
      <c r="E20" s="138" t="str">
        <f>IF($C20="","",VLOOKUP($C20,Régional!$A$1:$Y$72,16,FALSE))</f>
        <v>ECOLE DE BOWLING D'ARGENTAN</v>
      </c>
      <c r="F20" s="137">
        <f>IF(ISNUMBER(VLOOKUP($C20,'Journée 1'!$D$5:$P$104,11,FALSE)),VLOOKUP($C20,'Journée 1'!$D$5:$P$104,11,FALSE),0)</f>
        <v>1027</v>
      </c>
      <c r="G20" s="137">
        <f>IF(ISNUMBER(VLOOKUP($C20,'Journée 1'!$D$5:$P$104,13,FALSE)),VLOOKUP($C20,'Journée 1'!$D$5:$P$104,13,FALSE),0)</f>
        <v>80</v>
      </c>
      <c r="H20" s="137">
        <f>IF(ISNUMBER(VLOOKUP($C20,'Journée 2'!$D$5:$P$104,11,FALSE)),VLOOKUP($C20,'Journée 2'!$D$5:$P$104,11,FALSE),0)</f>
        <v>996</v>
      </c>
      <c r="I20" s="137">
        <f>IF(ISNUMBER(VLOOKUP($C20,'Journée 2'!$D$5:$P$104,13,FALSE)),VLOOKUP($C20,'Journée 2'!$D$5:$P$104,13,FALSE),0)</f>
        <v>50</v>
      </c>
      <c r="J20" s="137">
        <f>IF(ISNUMBER(VLOOKUP($C20,'Journée 3'!$D$5:$P$104,11,FALSE)),VLOOKUP($C20,'Journée 3'!$D$5:$P$104,11,FALSE),0)</f>
        <v>1038</v>
      </c>
      <c r="K20" s="137">
        <f>IF(ISNUMBER(VLOOKUP($C20,'Journée 3'!$D$5:$P$104,13,FALSE)),VLOOKUP($C20,'Journée 3'!$D$5:$P$104,13,FALSE),0)</f>
        <v>46</v>
      </c>
      <c r="L20" s="137">
        <f>IF(ISNUMBER(VLOOKUP($C20,'Journée 4'!$D$5:$P$104,11,FALSE)),VLOOKUP($C20,'Journée 4'!$D$5:$P$104,11,FALSE),0)</f>
        <v>1069</v>
      </c>
      <c r="M20" s="137">
        <f>IF(ISNUMBER(VLOOKUP($C20,'Journée 4'!$D$5:$P$104,13,FALSE)),VLOOKUP($C20,'Journée 4'!$D$5:$P$104,13,FALSE),0)</f>
        <v>50</v>
      </c>
      <c r="N20" s="137">
        <f>IF(ISNUMBER(VLOOKUP($C20,'Journée 5'!$D$5:$P$104,11,FALSE)),VLOOKUP($C20,'Journée 5'!$D$5:$P$104,11,FALSE),0)</f>
        <v>942</v>
      </c>
      <c r="O20" s="137">
        <f>IF(ISNUMBER(VLOOKUP($C20,'Journée 5'!$D$5:$P$104,13,FALSE)),VLOOKUP($C20,'Journée 5'!$D$5:$P$104,13,FALSE),0)</f>
        <v>38</v>
      </c>
      <c r="P20" s="137">
        <f t="shared" si="0"/>
        <v>4130</v>
      </c>
      <c r="Q20" s="137">
        <f t="shared" si="1"/>
        <v>226</v>
      </c>
      <c r="R20" s="139"/>
      <c r="S20" s="90">
        <f t="shared" si="2"/>
        <v>226</v>
      </c>
      <c r="T20">
        <f t="shared" si="3"/>
        <v>1</v>
      </c>
      <c r="U20">
        <f t="shared" si="4"/>
        <v>1</v>
      </c>
      <c r="V20">
        <f t="shared" si="5"/>
        <v>1</v>
      </c>
      <c r="W20">
        <f t="shared" si="6"/>
        <v>1</v>
      </c>
      <c r="X20">
        <f t="shared" si="7"/>
        <v>1</v>
      </c>
      <c r="Y20" t="s">
        <v>330</v>
      </c>
    </row>
    <row r="21" spans="1:25" ht="12.75">
      <c r="A21" s="137">
        <v>5</v>
      </c>
      <c r="B21" s="137" t="str">
        <f>IF($C21="","",CONCATENATE(VLOOKUP($C21,Accueil!$A$25:$E$124,5,FALSE),VLOOKUP($C21,Régional!$A$1:$Y$72,7,FALSE)))</f>
        <v>JUH</v>
      </c>
      <c r="C21" s="138" t="str">
        <f>IF(Accueil!A28="","",Accueil!A28)</f>
        <v>10 99574</v>
      </c>
      <c r="D21" s="138" t="str">
        <f>IF($C21="","",VLOOKUP($C21,Régional!$A$1:$Y$72,13,FALSE))</f>
        <v>LIPSMEIER Médéric</v>
      </c>
      <c r="E21" s="138" t="str">
        <f>IF($C21="","",VLOOKUP($C21,Régional!$A$1:$Y$72,16,FALSE))</f>
        <v>FLERS BOWLING IMPACT</v>
      </c>
      <c r="F21" s="137">
        <f>IF(ISNUMBER(VLOOKUP($C21,'Journée 1'!$D$5:$P$104,11,FALSE)),VLOOKUP($C21,'Journée 1'!$D$5:$P$104,11,FALSE),0)</f>
        <v>897</v>
      </c>
      <c r="G21" s="137">
        <f>IF(ISNUMBER(VLOOKUP($C21,'Journée 1'!$D$5:$P$104,13,FALSE)),VLOOKUP($C21,'Journée 1'!$D$5:$P$104,13,FALSE),0)</f>
        <v>42</v>
      </c>
      <c r="H21" s="137">
        <f>IF(ISNUMBER(VLOOKUP($C21,'Journée 2'!$D$5:$P$104,11,FALSE)),VLOOKUP($C21,'Journée 2'!$D$5:$P$104,11,FALSE),0)</f>
        <v>970</v>
      </c>
      <c r="I21" s="137">
        <f>IF(ISNUMBER(VLOOKUP($C21,'Journée 2'!$D$5:$P$104,13,FALSE)),VLOOKUP($C21,'Journée 2'!$D$5:$P$104,13,FALSE),0)</f>
        <v>46</v>
      </c>
      <c r="J21" s="137">
        <f>IF(ISNUMBER(VLOOKUP($C21,'Journée 3'!$D$5:$P$104,11,FALSE)),VLOOKUP($C21,'Journée 3'!$D$5:$P$104,11,FALSE),0)</f>
        <v>1015</v>
      </c>
      <c r="K21" s="137">
        <f>IF(ISNUMBER(VLOOKUP($C21,'Journée 3'!$D$5:$P$104,13,FALSE)),VLOOKUP($C21,'Journée 3'!$D$5:$P$104,13,FALSE),0)</f>
        <v>42</v>
      </c>
      <c r="L21" s="137">
        <f>IF(ISNUMBER(VLOOKUP($C21,'Journée 4'!$D$5:$P$104,11,FALSE)),VLOOKUP($C21,'Journée 4'!$D$5:$P$104,11,FALSE),0)</f>
        <v>909</v>
      </c>
      <c r="M21" s="137">
        <f>IF(ISNUMBER(VLOOKUP($C21,'Journée 4'!$D$5:$P$104,13,FALSE)),VLOOKUP($C21,'Journée 4'!$D$5:$P$104,13,FALSE),0)</f>
        <v>34</v>
      </c>
      <c r="N21" s="137">
        <f>IF(ISNUMBER(VLOOKUP($C21,'Journée 5'!$D$5:$P$104,11,FALSE)),VLOOKUP($C21,'Journée 5'!$D$5:$P$104,11,FALSE),0)</f>
        <v>1049</v>
      </c>
      <c r="O21" s="137">
        <f>IF(ISNUMBER(VLOOKUP($C21,'Journée 5'!$D$5:$P$104,13,FALSE)),VLOOKUP($C21,'Journée 5'!$D$5:$P$104,13,FALSE),0)</f>
        <v>42</v>
      </c>
      <c r="P21" s="137">
        <f t="shared" si="0"/>
        <v>3943</v>
      </c>
      <c r="Q21" s="137">
        <f t="shared" si="1"/>
        <v>172</v>
      </c>
      <c r="R21" s="139"/>
      <c r="S21" s="90">
        <f t="shared" si="2"/>
        <v>172</v>
      </c>
      <c r="T21">
        <f t="shared" si="3"/>
        <v>1</v>
      </c>
      <c r="U21">
        <f t="shared" si="4"/>
        <v>1</v>
      </c>
      <c r="V21">
        <f t="shared" si="5"/>
        <v>1</v>
      </c>
      <c r="W21">
        <f t="shared" si="6"/>
        <v>1</v>
      </c>
      <c r="X21">
        <f t="shared" si="7"/>
        <v>1</v>
      </c>
      <c r="Y21" t="s">
        <v>330</v>
      </c>
    </row>
    <row r="22" spans="1:25" ht="12.75">
      <c r="A22" s="137">
        <v>6</v>
      </c>
      <c r="B22" s="137" t="str">
        <f>IF($C22="","",CONCATENATE(VLOOKUP($C22,Accueil!$A$25:$E$124,5,FALSE),VLOOKUP($C22,Régional!$A$1:$Y$72,7,FALSE)))</f>
        <v>JUH</v>
      </c>
      <c r="C22" s="138" t="str">
        <f>IF(Accueil!A31="","",Accueil!A31)</f>
        <v>17 112917</v>
      </c>
      <c r="D22" s="138" t="str">
        <f>IF($C22="","",VLOOKUP($C22,Régional!$A$1:$Y$72,13,FALSE))</f>
        <v>BAKER Harry</v>
      </c>
      <c r="E22" s="138" t="str">
        <f>IF($C22="","",VLOOKUP($C22,Régional!$A$1:$Y$72,16,FALSE))</f>
        <v>FLERS BOWLING IMPACT</v>
      </c>
      <c r="F22" s="137">
        <f>IF(ISNUMBER(VLOOKUP($C22,'Journée 1'!$D$5:$P$104,11,FALSE)),VLOOKUP($C22,'Journée 1'!$D$5:$P$104,11,FALSE),0)</f>
        <v>828</v>
      </c>
      <c r="G22" s="137">
        <f>IF(ISNUMBER(VLOOKUP($C22,'Journée 1'!$D$5:$P$104,13,FALSE)),VLOOKUP($C22,'Journée 1'!$D$5:$P$104,13,FALSE),0)</f>
        <v>38</v>
      </c>
      <c r="H22" s="137">
        <f>IF(ISNUMBER(VLOOKUP($C22,'Journée 2'!$D$5:$P$104,11,FALSE)),VLOOKUP($C22,'Journée 2'!$D$5:$P$104,11,FALSE),0)</f>
        <v>962</v>
      </c>
      <c r="I22" s="137">
        <f>IF(ISNUMBER(VLOOKUP($C22,'Journée 2'!$D$5:$P$104,13,FALSE)),VLOOKUP($C22,'Journée 2'!$D$5:$P$104,13,FALSE),0)</f>
        <v>42</v>
      </c>
      <c r="J22" s="137">
        <f>IF(ISNUMBER(VLOOKUP($C22,'Journée 3'!$D$5:$P$104,11,FALSE)),VLOOKUP($C22,'Journée 3'!$D$5:$P$104,11,FALSE),0)</f>
        <v>907</v>
      </c>
      <c r="K22" s="137">
        <f>IF(ISNUMBER(VLOOKUP($C22,'Journée 3'!$D$5:$P$104,13,FALSE)),VLOOKUP($C22,'Journée 3'!$D$5:$P$104,13,FALSE),0)</f>
        <v>38</v>
      </c>
      <c r="L22" s="137">
        <f>IF(ISNUMBER(VLOOKUP($C22,'Journée 4'!$D$5:$P$104,11,FALSE)),VLOOKUP($C22,'Journée 4'!$D$5:$P$104,11,FALSE),0)</f>
        <v>1010</v>
      </c>
      <c r="M22" s="137">
        <f>IF(ISNUMBER(VLOOKUP($C22,'Journée 4'!$D$5:$P$104,13,FALSE)),VLOOKUP($C22,'Journée 4'!$D$5:$P$104,13,FALSE),0)</f>
        <v>38</v>
      </c>
      <c r="N22" s="137">
        <f>IF(ISNUMBER(VLOOKUP($C22,'Journée 5'!$D$5:$P$104,11,FALSE)),VLOOKUP($C22,'Journée 5'!$D$5:$P$104,11,FALSE),0)</f>
        <v>0</v>
      </c>
      <c r="O22" s="137">
        <f>IF(ISNUMBER(VLOOKUP($C22,'Journée 5'!$D$5:$P$104,13,FALSE)),VLOOKUP($C22,'Journée 5'!$D$5:$P$104,13,FALSE),0)</f>
        <v>0</v>
      </c>
      <c r="P22" s="137">
        <f t="shared" si="0"/>
        <v>3707</v>
      </c>
      <c r="Q22" s="137">
        <f t="shared" si="1"/>
        <v>156</v>
      </c>
      <c r="R22" s="139"/>
      <c r="S22" s="90">
        <f t="shared" si="2"/>
        <v>156</v>
      </c>
      <c r="T22">
        <f t="shared" si="3"/>
        <v>1</v>
      </c>
      <c r="U22">
        <f t="shared" si="4"/>
        <v>1</v>
      </c>
      <c r="V22">
        <f t="shared" si="5"/>
        <v>1</v>
      </c>
      <c r="W22">
        <f t="shared" si="6"/>
        <v>1</v>
      </c>
      <c r="X22">
        <f t="shared" si="7"/>
        <v>0</v>
      </c>
      <c r="Y22" t="s">
        <v>330</v>
      </c>
    </row>
    <row r="23" spans="1:24" ht="12.75">
      <c r="A23" s="137">
        <v>7</v>
      </c>
      <c r="B23" s="137" t="str">
        <f>IF($C23="","",CONCATENATE(VLOOKUP($C23,Accueil!$A$25:$E$124,5,FALSE),VLOOKUP($C23,Régional!$A$1:$Y$72,7,FALSE)))</f>
        <v>JUH</v>
      </c>
      <c r="C23" s="138" t="str">
        <f>IF(Accueil!A61="","",Accueil!A61)</f>
        <v>18 113747</v>
      </c>
      <c r="D23" s="138" t="str">
        <f>IF($C23="","",VLOOKUP($C23,Régional!$A$1:$Y$72,13,FALSE))</f>
        <v>MARTEL Tristan</v>
      </c>
      <c r="E23" s="138" t="str">
        <f>IF($C23="","",VLOOKUP($C23,Régional!$A$1:$Y$72,16,FALSE))</f>
        <v>EAGLES BOWLING VIRE</v>
      </c>
      <c r="F23" s="137">
        <f>IF(ISNUMBER(VLOOKUP($C23,'Journée 1'!$D$5:$P$104,11,FALSE)),VLOOKUP($C23,'Journée 1'!$D$5:$P$104,11,FALSE),0)</f>
        <v>0</v>
      </c>
      <c r="G23" s="137">
        <f>IF(ISNUMBER(VLOOKUP($C23,'Journée 1'!$D$5:$P$104,13,FALSE)),VLOOKUP($C23,'Journée 1'!$D$5:$P$104,13,FALSE),0)</f>
        <v>0</v>
      </c>
      <c r="H23" s="137">
        <f>IF(ISNUMBER(VLOOKUP($C23,'Journée 2'!$D$5:$P$104,11,FALSE)),VLOOKUP($C23,'Journée 2'!$D$5:$P$104,11,FALSE),0)</f>
        <v>816</v>
      </c>
      <c r="I23" s="137">
        <f>IF(ISNUMBER(VLOOKUP($C23,'Journée 2'!$D$5:$P$104,13,FALSE)),VLOOKUP($C23,'Journée 2'!$D$5:$P$104,13,FALSE),0)</f>
        <v>34</v>
      </c>
      <c r="J23" s="137">
        <f>IF(ISNUMBER(VLOOKUP($C23,'Journée 3'!$D$5:$P$104,11,FALSE)),VLOOKUP($C23,'Journée 3'!$D$5:$P$104,11,FALSE),0)</f>
        <v>782</v>
      </c>
      <c r="K23" s="137">
        <f>IF(ISNUMBER(VLOOKUP($C23,'Journée 3'!$D$5:$P$104,13,FALSE)),VLOOKUP($C23,'Journée 3'!$D$5:$P$104,13,FALSE),0)</f>
        <v>26</v>
      </c>
      <c r="L23" s="137">
        <f>IF(ISNUMBER(VLOOKUP($C23,'Journée 4'!$D$5:$P$104,11,FALSE)),VLOOKUP($C23,'Journée 4'!$D$5:$P$104,11,FALSE),0)</f>
        <v>1017</v>
      </c>
      <c r="M23" s="137">
        <f>IF(ISNUMBER(VLOOKUP($C23,'Journée 4'!$D$5:$P$104,13,FALSE)),VLOOKUP($C23,'Journée 4'!$D$5:$P$104,13,FALSE),0)</f>
        <v>42</v>
      </c>
      <c r="N23" s="137">
        <f>IF(ISNUMBER(VLOOKUP($C23,'Journée 5'!$D$5:$P$104,11,FALSE)),VLOOKUP($C23,'Journée 5'!$D$5:$P$104,11,FALSE),0)</f>
        <v>1058</v>
      </c>
      <c r="O23" s="137">
        <f>IF(ISNUMBER(VLOOKUP($C23,'Journée 5'!$D$5:$P$104,13,FALSE)),VLOOKUP($C23,'Journée 5'!$D$5:$P$104,13,FALSE),0)</f>
        <v>46</v>
      </c>
      <c r="P23" s="137">
        <f t="shared" si="0"/>
        <v>3673</v>
      </c>
      <c r="Q23" s="137">
        <f t="shared" si="1"/>
        <v>148</v>
      </c>
      <c r="R23" s="103"/>
      <c r="S23" s="55">
        <f t="shared" si="2"/>
        <v>148</v>
      </c>
      <c r="T23">
        <f t="shared" si="3"/>
        <v>0</v>
      </c>
      <c r="U23">
        <f t="shared" si="4"/>
        <v>1</v>
      </c>
      <c r="V23">
        <f t="shared" si="5"/>
        <v>1</v>
      </c>
      <c r="W23">
        <f t="shared" si="6"/>
        <v>1</v>
      </c>
      <c r="X23">
        <f t="shared" si="7"/>
        <v>1</v>
      </c>
    </row>
    <row r="24" spans="1:24" ht="12.75">
      <c r="A24" s="137">
        <v>8</v>
      </c>
      <c r="B24" s="137" t="str">
        <f>IF($C24="","",CONCATENATE(VLOOKUP($C24,Accueil!$A$25:$E$124,5,FALSE),VLOOKUP($C24,Régional!$A$1:$Y$72,7,FALSE)))</f>
        <v>JUH</v>
      </c>
      <c r="C24" s="138" t="str">
        <f>IF(Accueil!A43="","",Accueil!A43)</f>
        <v>18 113557</v>
      </c>
      <c r="D24" s="138" t="str">
        <f>IF($C24="","",VLOOKUP($C24,Régional!$A$1:$Y$72,13,FALSE))</f>
        <v>HEBERT Mathis</v>
      </c>
      <c r="E24" s="138" t="str">
        <f>IF($C24="","",VLOOKUP($C24,Régional!$A$1:$Y$72,16,FALSE))</f>
        <v>ECOLE DE BOWLING DE CHERBOURG</v>
      </c>
      <c r="F24" s="137">
        <f>IF(ISNUMBER(VLOOKUP($C24,'Journée 1'!$D$5:$P$104,11,FALSE)),VLOOKUP($C24,'Journée 1'!$D$5:$P$104,11,FALSE),0)</f>
        <v>825</v>
      </c>
      <c r="G24" s="137">
        <f>IF(ISNUMBER(VLOOKUP($C24,'Journée 1'!$D$5:$P$104,13,FALSE)),VLOOKUP($C24,'Journée 1'!$D$5:$P$104,13,FALSE),0)</f>
        <v>34</v>
      </c>
      <c r="H24" s="137">
        <f>IF(ISNUMBER(VLOOKUP($C24,'Journée 2'!$D$5:$P$104,11,FALSE)),VLOOKUP($C24,'Journée 2'!$D$5:$P$104,11,FALSE),0)</f>
        <v>912</v>
      </c>
      <c r="I24" s="137">
        <f>IF(ISNUMBER(VLOOKUP($C24,'Journée 2'!$D$5:$P$104,13,FALSE)),VLOOKUP($C24,'Journée 2'!$D$5:$P$104,13,FALSE),0)</f>
        <v>38</v>
      </c>
      <c r="J24" s="137">
        <f>IF(ISNUMBER(VLOOKUP($C24,'Journée 3'!$D$5:$P$104,11,FALSE)),VLOOKUP($C24,'Journée 3'!$D$5:$P$104,11,FALSE),0)</f>
        <v>879</v>
      </c>
      <c r="K24" s="137">
        <f>IF(ISNUMBER(VLOOKUP($C24,'Journée 3'!$D$5:$P$104,13,FALSE)),VLOOKUP($C24,'Journée 3'!$D$5:$P$104,13,FALSE),0)</f>
        <v>34</v>
      </c>
      <c r="L24" s="137">
        <f>IF(ISNUMBER(VLOOKUP($C24,'Journée 4'!$D$5:$P$104,11,FALSE)),VLOOKUP($C24,'Journée 4'!$D$5:$P$104,11,FALSE),0)</f>
        <v>875</v>
      </c>
      <c r="M24" s="137">
        <f>IF(ISNUMBER(VLOOKUP($C24,'Journée 4'!$D$5:$P$104,13,FALSE)),VLOOKUP($C24,'Journée 4'!$D$5:$P$104,13,FALSE),0)</f>
        <v>30</v>
      </c>
      <c r="N24" s="137">
        <f>IF(ISNUMBER(VLOOKUP($C24,'Journée 5'!$D$5:$P$104,11,FALSE)),VLOOKUP($C24,'Journée 5'!$D$5:$P$104,11,FALSE),0)</f>
        <v>934</v>
      </c>
      <c r="O24" s="137">
        <f>IF(ISNUMBER(VLOOKUP($C24,'Journée 5'!$D$5:$P$104,13,FALSE)),VLOOKUP($C24,'Journée 5'!$D$5:$P$104,13,FALSE),0)</f>
        <v>34</v>
      </c>
      <c r="P24" s="137">
        <f t="shared" si="0"/>
        <v>3600</v>
      </c>
      <c r="Q24" s="137">
        <f t="shared" si="1"/>
        <v>140</v>
      </c>
      <c r="R24" s="139"/>
      <c r="S24" s="90">
        <f t="shared" si="2"/>
        <v>140</v>
      </c>
      <c r="T24">
        <f t="shared" si="3"/>
        <v>1</v>
      </c>
      <c r="U24">
        <f t="shared" si="4"/>
        <v>1</v>
      </c>
      <c r="V24">
        <f t="shared" si="5"/>
        <v>1</v>
      </c>
      <c r="W24">
        <f t="shared" si="6"/>
        <v>1</v>
      </c>
      <c r="X24">
        <f t="shared" si="7"/>
        <v>1</v>
      </c>
    </row>
    <row r="25" spans="1:24" ht="12.75">
      <c r="A25" s="137">
        <v>9</v>
      </c>
      <c r="B25" s="137" t="str">
        <f>IF($C25="","",CONCATENATE(VLOOKUP($C25,Accueil!$A$25:$E$124,5,FALSE),VLOOKUP($C25,Régional!$A$1:$Y$72,7,FALSE)))</f>
        <v>JUH</v>
      </c>
      <c r="C25" s="138" t="str">
        <f>IF(Accueil!A63="","",Accueil!A63)</f>
        <v>18 113439</v>
      </c>
      <c r="D25" s="138" t="str">
        <f>IF($C25="","",VLOOKUP($C25,Régional!$A$1:$Y$72,13,FALSE))</f>
        <v>AMARE Tanguy</v>
      </c>
      <c r="E25" s="138" t="str">
        <f>IF($C25="","",VLOOKUP($C25,Régional!$A$1:$Y$72,16,FALSE))</f>
        <v>ECOLE DE BOWLING D'ARGENTAN</v>
      </c>
      <c r="F25" s="137">
        <f>IF(ISNUMBER(VLOOKUP($C25,'Journée 1'!$D$5:$P$104,11,FALSE)),VLOOKUP($C25,'Journée 1'!$D$5:$P$104,11,FALSE),0)</f>
        <v>0</v>
      </c>
      <c r="G25" s="137">
        <f>IF(ISNUMBER(VLOOKUP($C25,'Journée 1'!$D$5:$P$104,13,FALSE)),VLOOKUP($C25,'Journée 1'!$D$5:$P$104,13,FALSE),0)</f>
        <v>0</v>
      </c>
      <c r="H25" s="137">
        <f>IF(ISNUMBER(VLOOKUP($C25,'Journée 2'!$D$5:$P$104,11,FALSE)),VLOOKUP($C25,'Journée 2'!$D$5:$P$104,11,FALSE),0)</f>
        <v>774</v>
      </c>
      <c r="I25" s="137">
        <f>IF(ISNUMBER(VLOOKUP($C25,'Journée 2'!$D$5:$P$104,13,FALSE)),VLOOKUP($C25,'Journée 2'!$D$5:$P$104,13,FALSE),0)</f>
        <v>30</v>
      </c>
      <c r="J25" s="137">
        <f>IF(ISNUMBER(VLOOKUP($C25,'Journée 3'!$D$5:$P$104,11,FALSE)),VLOOKUP($C25,'Journée 3'!$D$5:$P$104,11,FALSE),0)</f>
        <v>842</v>
      </c>
      <c r="K25" s="137">
        <f>IF(ISNUMBER(VLOOKUP($C25,'Journée 3'!$D$5:$P$104,13,FALSE)),VLOOKUP($C25,'Journée 3'!$D$5:$P$104,13,FALSE),0)</f>
        <v>30</v>
      </c>
      <c r="L25" s="137">
        <f>IF(ISNUMBER(VLOOKUP($C25,'Journée 4'!$D$5:$P$104,11,FALSE)),VLOOKUP($C25,'Journée 4'!$D$5:$P$104,11,FALSE),0)</f>
        <v>722</v>
      </c>
      <c r="M25" s="137">
        <f>IF(ISNUMBER(VLOOKUP($C25,'Journée 4'!$D$5:$P$104,13,FALSE)),VLOOKUP($C25,'Journée 4'!$D$5:$P$104,13,FALSE),0)</f>
        <v>26</v>
      </c>
      <c r="N25" s="137">
        <f>IF(ISNUMBER(VLOOKUP($C25,'Journée 5'!$D$5:$P$104,11,FALSE)),VLOOKUP($C25,'Journée 5'!$D$5:$P$104,11,FALSE),0)</f>
        <v>0</v>
      </c>
      <c r="O25" s="137">
        <f>IF(ISNUMBER(VLOOKUP($C25,'Journée 5'!$D$5:$P$104,13,FALSE)),VLOOKUP($C25,'Journée 5'!$D$5:$P$104,13,FALSE),0)</f>
        <v>0</v>
      </c>
      <c r="P25" s="137">
        <f t="shared" si="0"/>
        <v>2338</v>
      </c>
      <c r="Q25" s="137">
        <f t="shared" si="1"/>
        <v>86</v>
      </c>
      <c r="R25" s="103"/>
      <c r="S25" s="55">
        <f t="shared" si="2"/>
        <v>86</v>
      </c>
      <c r="T25">
        <f t="shared" si="3"/>
        <v>0</v>
      </c>
      <c r="U25">
        <f t="shared" si="4"/>
        <v>1</v>
      </c>
      <c r="V25">
        <f t="shared" si="5"/>
        <v>1</v>
      </c>
      <c r="W25">
        <f t="shared" si="6"/>
        <v>1</v>
      </c>
      <c r="X25">
        <f t="shared" si="7"/>
        <v>0</v>
      </c>
    </row>
    <row r="26" spans="1:24" ht="12.75">
      <c r="A26" s="137">
        <v>10</v>
      </c>
      <c r="B26" s="137" t="str">
        <f>IF($C26="","",CONCATENATE(VLOOKUP($C26,Accueil!$A$25:$E$124,5,FALSE),VLOOKUP($C26,Régional!$A$1:$Y$72,7,FALSE)))</f>
        <v>JUH</v>
      </c>
      <c r="C26" s="138" t="str">
        <f>IF(Accueil!A68="","",Accueil!A68)</f>
        <v>18 113922</v>
      </c>
      <c r="D26" s="138" t="str">
        <f>IF($C26="","",VLOOKUP($C26,Régional!$A$1:$Y$72,13,FALSE))</f>
        <v>AMINI Tamim</v>
      </c>
      <c r="E26" s="138" t="str">
        <f>IF($C26="","",VLOOKUP($C26,Régional!$A$1:$Y$72,16,FALSE))</f>
        <v>ECOLE DE BOWLING DE CHERBOURG</v>
      </c>
      <c r="F26" s="137">
        <f>IF(ISNUMBER(VLOOKUP($C26,'Journée 1'!$D$5:$P$104,11,FALSE)),VLOOKUP($C26,'Journée 1'!$D$5:$P$104,11,FALSE),0)</f>
        <v>0</v>
      </c>
      <c r="G26" s="137">
        <f>IF(ISNUMBER(VLOOKUP($C26,'Journée 1'!$D$5:$P$104,13,FALSE)),VLOOKUP($C26,'Journée 1'!$D$5:$P$104,13,FALSE),0)</f>
        <v>0</v>
      </c>
      <c r="H26" s="137">
        <f>IF(ISNUMBER(VLOOKUP($C26,'Journée 2'!$D$5:$P$104,11,FALSE)),VLOOKUP($C26,'Journée 2'!$D$5:$P$104,11,FALSE),0)</f>
        <v>0</v>
      </c>
      <c r="I26" s="137">
        <f>IF(ISNUMBER(VLOOKUP($C26,'Journée 2'!$D$5:$P$104,13,FALSE)),VLOOKUP($C26,'Journée 2'!$D$5:$P$104,13,FALSE),0)</f>
        <v>0</v>
      </c>
      <c r="J26" s="137">
        <f>IF(ISNUMBER(VLOOKUP($C26,'Journée 3'!$D$5:$P$104,11,FALSE)),VLOOKUP($C26,'Journée 3'!$D$5:$P$104,11,FALSE),0)</f>
        <v>739</v>
      </c>
      <c r="K26" s="137">
        <f>IF(ISNUMBER(VLOOKUP($C26,'Journée 3'!$D$5:$P$104,13,FALSE)),VLOOKUP($C26,'Journée 3'!$D$5:$P$104,13,FALSE),0)</f>
        <v>24</v>
      </c>
      <c r="L26" s="137">
        <f>IF(ISNUMBER(VLOOKUP($C26,'Journée 4'!$D$5:$P$104,11,FALSE)),VLOOKUP($C26,'Journée 4'!$D$5:$P$104,11,FALSE),0)</f>
        <v>698</v>
      </c>
      <c r="M26" s="137">
        <f>IF(ISNUMBER(VLOOKUP($C26,'Journée 4'!$D$5:$P$104,13,FALSE)),VLOOKUP($C26,'Journée 4'!$D$5:$P$104,13,FALSE),0)</f>
        <v>24</v>
      </c>
      <c r="N26" s="137">
        <f>IF(ISNUMBER(VLOOKUP($C26,'Journée 5'!$D$5:$P$104,11,FALSE)),VLOOKUP($C26,'Journée 5'!$D$5:$P$104,11,FALSE),0)</f>
        <v>835</v>
      </c>
      <c r="O26" s="137">
        <f>IF(ISNUMBER(VLOOKUP($C26,'Journée 5'!$D$5:$P$104,13,FALSE)),VLOOKUP($C26,'Journée 5'!$D$5:$P$104,13,FALSE),0)</f>
        <v>30</v>
      </c>
      <c r="P26" s="137">
        <f t="shared" si="0"/>
        <v>2272</v>
      </c>
      <c r="Q26" s="137">
        <f t="shared" si="1"/>
        <v>78</v>
      </c>
      <c r="R26" s="103"/>
      <c r="S26" s="55">
        <f t="shared" si="2"/>
        <v>78</v>
      </c>
      <c r="T26">
        <f t="shared" si="3"/>
        <v>0</v>
      </c>
      <c r="U26">
        <f t="shared" si="4"/>
        <v>0</v>
      </c>
      <c r="V26">
        <f t="shared" si="5"/>
        <v>1</v>
      </c>
      <c r="W26">
        <f t="shared" si="6"/>
        <v>1</v>
      </c>
      <c r="X26">
        <f t="shared" si="7"/>
        <v>1</v>
      </c>
    </row>
    <row r="27" spans="1:24" ht="12.75">
      <c r="A27" s="137">
        <v>11</v>
      </c>
      <c r="B27" s="137" t="str">
        <f>IF($C27="","",CONCATENATE(VLOOKUP($C27,Accueil!$A$25:$E$124,5,FALSE),VLOOKUP($C27,Régional!$A$1:$Y$72,7,FALSE)))</f>
        <v>JUH</v>
      </c>
      <c r="C27" s="138" t="str">
        <f>IF(Accueil!A67="","",Accueil!A67)</f>
        <v>18 113598</v>
      </c>
      <c r="D27" s="138" t="str">
        <f>IF($C27="","",VLOOKUP($C27,Régional!$A$1:$Y$72,13,FALSE))</f>
        <v>CLOUET Wilfried</v>
      </c>
      <c r="E27" s="138" t="str">
        <f>IF($C27="","",VLOOKUP($C27,Régional!$A$1:$Y$72,16,FALSE))</f>
        <v>ECOLE DE BOWLING D'ARGENTAN</v>
      </c>
      <c r="F27" s="137">
        <f>IF(ISNUMBER(VLOOKUP($C27,'Journée 1'!$D$5:$P$104,11,FALSE)),VLOOKUP($C27,'Journée 1'!$D$5:$P$104,11,FALSE),0)</f>
        <v>0</v>
      </c>
      <c r="G27" s="137">
        <f>IF(ISNUMBER(VLOOKUP($C27,'Journée 1'!$D$5:$P$104,13,FALSE)),VLOOKUP($C27,'Journée 1'!$D$5:$P$104,13,FALSE),0)</f>
        <v>0</v>
      </c>
      <c r="H27" s="137">
        <f>IF(ISNUMBER(VLOOKUP($C27,'Journée 2'!$D$5:$P$104,11,FALSE)),VLOOKUP($C27,'Journée 2'!$D$5:$P$104,11,FALSE),0)</f>
        <v>0</v>
      </c>
      <c r="I27" s="137">
        <f>IF(ISNUMBER(VLOOKUP($C27,'Journée 2'!$D$5:$P$104,13,FALSE)),VLOOKUP($C27,'Journée 2'!$D$5:$P$104,13,FALSE),0)</f>
        <v>0</v>
      </c>
      <c r="J27" s="137">
        <f>IF(ISNUMBER(VLOOKUP($C27,'Journée 3'!$D$5:$P$104,11,FALSE)),VLOOKUP($C27,'Journée 3'!$D$5:$P$104,11,FALSE),0)</f>
        <v>0</v>
      </c>
      <c r="K27" s="137">
        <f>IF(ISNUMBER(VLOOKUP($C27,'Journée 3'!$D$5:$P$104,13,FALSE)),VLOOKUP($C27,'Journée 3'!$D$5:$P$104,13,FALSE),0)</f>
        <v>0</v>
      </c>
      <c r="L27" s="137">
        <f>IF(ISNUMBER(VLOOKUP($C27,'Journée 4'!$D$5:$P$104,11,FALSE)),VLOOKUP($C27,'Journée 4'!$D$5:$P$104,11,FALSE),0)</f>
        <v>0</v>
      </c>
      <c r="M27" s="137">
        <f>IF(ISNUMBER(VLOOKUP($C27,'Journée 4'!$D$5:$P$104,13,FALSE)),VLOOKUP($C27,'Journée 4'!$D$5:$P$104,13,FALSE),0)</f>
        <v>0</v>
      </c>
      <c r="N27" s="137">
        <f>IF(ISNUMBER(VLOOKUP($C27,'Journée 5'!$D$5:$P$104,11,FALSE)),VLOOKUP($C27,'Journée 5'!$D$5:$P$104,11,FALSE),0)</f>
        <v>0</v>
      </c>
      <c r="O27" s="137">
        <f>IF(ISNUMBER(VLOOKUP($C27,'Journée 5'!$D$5:$P$104,13,FALSE)),VLOOKUP($C27,'Journée 5'!$D$5:$P$104,13,FALSE),0)</f>
        <v>0</v>
      </c>
      <c r="P27" s="137">
        <f t="shared" si="0"/>
        <v>0</v>
      </c>
      <c r="Q27" s="137">
        <f t="shared" si="1"/>
        <v>0</v>
      </c>
      <c r="R27" s="103"/>
      <c r="S27" s="55">
        <f t="shared" si="2"/>
        <v>0</v>
      </c>
      <c r="T27">
        <f t="shared" si="3"/>
        <v>0</v>
      </c>
      <c r="U27">
        <f t="shared" si="4"/>
        <v>0</v>
      </c>
      <c r="V27">
        <f t="shared" si="5"/>
        <v>0</v>
      </c>
      <c r="W27">
        <f t="shared" si="6"/>
        <v>0</v>
      </c>
      <c r="X27">
        <f t="shared" si="7"/>
        <v>0</v>
      </c>
    </row>
    <row r="28" spans="1:25" ht="12.75">
      <c r="A28" s="79">
        <v>1</v>
      </c>
      <c r="B28" s="79" t="str">
        <f>IF($C28="","",CONCATENATE(VLOOKUP($C28,Accueil!$A$25:$E$124,5,FALSE),VLOOKUP($C28,Régional!$A$1:$Y$72,7,FALSE)))</f>
        <v>JUF</v>
      </c>
      <c r="C28" s="80" t="str">
        <f>IF(Accueil!A60="","",Accueil!A60)</f>
        <v>14 106486</v>
      </c>
      <c r="D28" s="80" t="str">
        <f>IF($C28="","",VLOOKUP($C28,Régional!$A$1:$Y$72,13,FALSE))</f>
        <v>MERCIER Axelle</v>
      </c>
      <c r="E28" s="80" t="str">
        <f>IF($C28="","",VLOOKUP($C28,Régional!$A$1:$Y$72,16,FALSE))</f>
        <v>BAD BOYS SAINT-LO</v>
      </c>
      <c r="F28" s="79">
        <f>IF(ISNUMBER(VLOOKUP($C28,'Journée 1'!$D$5:$P$104,11,FALSE)),VLOOKUP($C28,'Journée 1'!$D$5:$P$104,11,FALSE),0)</f>
        <v>0</v>
      </c>
      <c r="G28" s="79">
        <f>IF(ISNUMBER(VLOOKUP($C28,'Journée 1'!$D$5:$P$104,13,FALSE)),VLOOKUP($C28,'Journée 1'!$D$5:$P$104,13,FALSE),0)</f>
        <v>0</v>
      </c>
      <c r="H28" s="79">
        <f>IF(ISNUMBER(VLOOKUP($C28,'Journée 2'!$D$5:$P$104,11,FALSE)),VLOOKUP($C28,'Journée 2'!$D$5:$P$104,11,FALSE),0)</f>
        <v>999</v>
      </c>
      <c r="I28" s="79">
        <f>IF(ISNUMBER(VLOOKUP($C28,'Journée 2'!$D$5:$P$104,13,FALSE)),VLOOKUP($C28,'Journée 2'!$D$5:$P$104,13,FALSE),0)</f>
        <v>80</v>
      </c>
      <c r="J28" s="79">
        <f>IF(ISNUMBER(VLOOKUP($C28,'Journée 3'!$D$5:$P$104,11,FALSE)),VLOOKUP($C28,'Journée 3'!$D$5:$P$104,11,FALSE),0)</f>
        <v>1043</v>
      </c>
      <c r="K28" s="79">
        <f>IF(ISNUMBER(VLOOKUP($C28,'Journée 3'!$D$5:$P$104,13,FALSE)),VLOOKUP($C28,'Journée 3'!$D$5:$P$104,13,FALSE),0)</f>
        <v>80</v>
      </c>
      <c r="L28" s="79">
        <f>IF(ISNUMBER(VLOOKUP($C28,'Journée 4'!$D$5:$P$104,11,FALSE)),VLOOKUP($C28,'Journée 4'!$D$5:$P$104,11,FALSE),0)</f>
        <v>980</v>
      </c>
      <c r="M28" s="79">
        <f>IF(ISNUMBER(VLOOKUP($C28,'Journée 4'!$D$5:$P$104,13,FALSE)),VLOOKUP($C28,'Journée 4'!$D$5:$P$104,13,FALSE),0)</f>
        <v>50</v>
      </c>
      <c r="N28" s="79">
        <f>IF(ISNUMBER(VLOOKUP($C28,'Journée 5'!$D$5:$P$104,11,FALSE)),VLOOKUP($C28,'Journée 5'!$D$5:$P$104,11,FALSE),0)</f>
        <v>1039</v>
      </c>
      <c r="O28" s="79">
        <f>IF(ISNUMBER(VLOOKUP($C28,'Journée 5'!$D$5:$P$104,13,FALSE)),VLOOKUP($C28,'Journée 5'!$D$5:$P$104,13,FALSE),0)</f>
        <v>80</v>
      </c>
      <c r="P28" s="79">
        <f t="shared" si="0"/>
        <v>4061</v>
      </c>
      <c r="Q28" s="79">
        <f t="shared" si="1"/>
        <v>290</v>
      </c>
      <c r="R28" s="103"/>
      <c r="S28" s="55">
        <f t="shared" si="2"/>
        <v>290</v>
      </c>
      <c r="T28">
        <f t="shared" si="3"/>
        <v>0</v>
      </c>
      <c r="U28">
        <f t="shared" si="4"/>
        <v>1</v>
      </c>
      <c r="V28">
        <f t="shared" si="5"/>
        <v>1</v>
      </c>
      <c r="W28">
        <f t="shared" si="6"/>
        <v>1</v>
      </c>
      <c r="X28">
        <f t="shared" si="7"/>
        <v>1</v>
      </c>
      <c r="Y28" t="s">
        <v>331</v>
      </c>
    </row>
    <row r="29" spans="1:25" ht="12.75">
      <c r="A29" s="79">
        <v>2</v>
      </c>
      <c r="B29" s="79" t="str">
        <f>IF($C29="","",CONCATENATE(VLOOKUP($C29,Accueil!$A$25:$E$124,5,FALSE),VLOOKUP($C29,Régional!$A$1:$Y$72,7,FALSE)))</f>
        <v>JUF</v>
      </c>
      <c r="C29" s="80" t="str">
        <f>IF(Accueil!A36="","",Accueil!A36)</f>
        <v>12 104424</v>
      </c>
      <c r="D29" s="80" t="str">
        <f>IF($C29="","",VLOOKUP($C29,Régional!$A$1:$Y$72,13,FALSE))</f>
        <v>BUSNOULT Célia</v>
      </c>
      <c r="E29" s="80" t="str">
        <f>IF($C29="","",VLOOKUP($C29,Régional!$A$1:$Y$72,16,FALSE))</f>
        <v>EAGLES BOWLING VIRE</v>
      </c>
      <c r="F29" s="79">
        <f>IF(ISNUMBER(VLOOKUP($C29,'Journée 1'!$D$5:$P$104,11,FALSE)),VLOOKUP($C29,'Journée 1'!$D$5:$P$104,11,FALSE),0)</f>
        <v>918</v>
      </c>
      <c r="G29" s="79">
        <f>IF(ISNUMBER(VLOOKUP($C29,'Journée 1'!$D$5:$P$104,13,FALSE)),VLOOKUP($C29,'Journée 1'!$D$5:$P$104,13,FALSE),0)</f>
        <v>80</v>
      </c>
      <c r="H29" s="79">
        <f>IF(ISNUMBER(VLOOKUP($C29,'Journée 2'!$D$5:$P$104,11,FALSE)),VLOOKUP($C29,'Journée 2'!$D$5:$P$104,11,FALSE),0)</f>
        <v>964</v>
      </c>
      <c r="I29" s="79">
        <f>IF(ISNUMBER(VLOOKUP($C29,'Journée 2'!$D$5:$P$104,13,FALSE)),VLOOKUP($C29,'Journée 2'!$D$5:$P$104,13,FALSE),0)</f>
        <v>60</v>
      </c>
      <c r="J29" s="79">
        <f>IF(ISNUMBER(VLOOKUP($C29,'Journée 3'!$D$5:$P$104,11,FALSE)),VLOOKUP($C29,'Journée 3'!$D$5:$P$104,11,FALSE),0)</f>
        <v>878</v>
      </c>
      <c r="K29" s="79">
        <f>IF(ISNUMBER(VLOOKUP($C29,'Journée 3'!$D$5:$P$104,13,FALSE)),VLOOKUP($C29,'Journée 3'!$D$5:$P$104,13,FALSE),0)</f>
        <v>46</v>
      </c>
      <c r="L29" s="79">
        <f>IF(ISNUMBER(VLOOKUP($C29,'Journée 4'!$D$5:$P$104,11,FALSE)),VLOOKUP($C29,'Journée 4'!$D$5:$P$104,11,FALSE),0)</f>
        <v>1035</v>
      </c>
      <c r="M29" s="79">
        <f>IF(ISNUMBER(VLOOKUP($C29,'Journée 4'!$D$5:$P$104,13,FALSE)),VLOOKUP($C29,'Journée 4'!$D$5:$P$104,13,FALSE),0)</f>
        <v>80</v>
      </c>
      <c r="N29" s="79">
        <f>IF(ISNUMBER(VLOOKUP($C29,'Journée 5'!$D$5:$P$104,11,FALSE)),VLOOKUP($C29,'Journée 5'!$D$5:$P$104,11,FALSE),0)</f>
        <v>821</v>
      </c>
      <c r="O29" s="79">
        <f>IF(ISNUMBER(VLOOKUP($C29,'Journée 5'!$D$5:$P$104,13,FALSE)),VLOOKUP($C29,'Journée 5'!$D$5:$P$104,13,FALSE),0)</f>
        <v>46</v>
      </c>
      <c r="P29" s="79">
        <f t="shared" si="0"/>
        <v>3795</v>
      </c>
      <c r="Q29" s="79">
        <f t="shared" si="1"/>
        <v>266</v>
      </c>
      <c r="R29" s="134"/>
      <c r="S29" s="132">
        <f t="shared" si="2"/>
        <v>266</v>
      </c>
      <c r="T29">
        <f t="shared" si="3"/>
        <v>1</v>
      </c>
      <c r="U29">
        <f t="shared" si="4"/>
        <v>1</v>
      </c>
      <c r="V29">
        <f t="shared" si="5"/>
        <v>1</v>
      </c>
      <c r="W29">
        <f t="shared" si="6"/>
        <v>1</v>
      </c>
      <c r="X29">
        <f t="shared" si="7"/>
        <v>1</v>
      </c>
      <c r="Y29" t="s">
        <v>331</v>
      </c>
    </row>
    <row r="30" spans="1:25" ht="12.75">
      <c r="A30" s="79">
        <v>3</v>
      </c>
      <c r="B30" s="79" t="str">
        <f>IF($C30="","",CONCATENATE(VLOOKUP($C30,Accueil!$A$25:$E$124,5,FALSE),VLOOKUP($C30,Régional!$A$1:$Y$72,7,FALSE)))</f>
        <v>JUF</v>
      </c>
      <c r="C30" s="80" t="str">
        <f>IF(Accueil!A26="","",Accueil!A26)</f>
        <v>10 99983</v>
      </c>
      <c r="D30" s="80" t="str">
        <f>IF($C30="","",VLOOKUP($C30,Régional!$A$1:$Y$72,13,FALSE))</f>
        <v>DESPRES Amélie</v>
      </c>
      <c r="E30" s="80" t="str">
        <f>IF($C30="","",VLOOKUP($C30,Régional!$A$1:$Y$72,16,FALSE))</f>
        <v>BOWLING CLUB CHERBOURG</v>
      </c>
      <c r="F30" s="79">
        <f>IF(ISNUMBER(VLOOKUP($C30,'Journée 1'!$D$5:$P$104,11,FALSE)),VLOOKUP($C30,'Journée 1'!$D$5:$P$104,11,FALSE),0)</f>
        <v>876</v>
      </c>
      <c r="G30" s="79">
        <f>IF(ISNUMBER(VLOOKUP($C30,'Journée 1'!$D$5:$P$104,13,FALSE)),VLOOKUP($C30,'Journée 1'!$D$5:$P$104,13,FALSE),0)</f>
        <v>60</v>
      </c>
      <c r="H30" s="79">
        <f>IF(ISNUMBER(VLOOKUP($C30,'Journée 2'!$D$5:$P$104,11,FALSE)),VLOOKUP($C30,'Journée 2'!$D$5:$P$104,11,FALSE),0)</f>
        <v>879</v>
      </c>
      <c r="I30" s="79">
        <f>IF(ISNUMBER(VLOOKUP($C30,'Journée 2'!$D$5:$P$104,13,FALSE)),VLOOKUP($C30,'Journée 2'!$D$5:$P$104,13,FALSE),0)</f>
        <v>50</v>
      </c>
      <c r="J30" s="79">
        <f>IF(ISNUMBER(VLOOKUP($C30,'Journée 3'!$D$5:$P$104,11,FALSE)),VLOOKUP($C30,'Journée 3'!$D$5:$P$104,11,FALSE),0)</f>
        <v>982</v>
      </c>
      <c r="K30" s="79">
        <f>IF(ISNUMBER(VLOOKUP($C30,'Journée 3'!$D$5:$P$104,13,FALSE)),VLOOKUP($C30,'Journée 3'!$D$5:$P$104,13,FALSE),0)</f>
        <v>60</v>
      </c>
      <c r="L30" s="79">
        <f>IF(ISNUMBER(VLOOKUP($C30,'Journée 4'!$D$5:$P$104,11,FALSE)),VLOOKUP($C30,'Journée 4'!$D$5:$P$104,11,FALSE),0)</f>
        <v>1010</v>
      </c>
      <c r="M30" s="79">
        <f>IF(ISNUMBER(VLOOKUP($C30,'Journée 4'!$D$5:$P$104,13,FALSE)),VLOOKUP($C30,'Journée 4'!$D$5:$P$104,13,FALSE),0)</f>
        <v>60</v>
      </c>
      <c r="N30" s="79">
        <f>IF(ISNUMBER(VLOOKUP($C30,'Journée 5'!$D$5:$P$104,11,FALSE)),VLOOKUP($C30,'Journée 5'!$D$5:$P$104,11,FALSE),0)</f>
        <v>1000</v>
      </c>
      <c r="O30" s="79">
        <f>IF(ISNUMBER(VLOOKUP($C30,'Journée 5'!$D$5:$P$104,13,FALSE)),VLOOKUP($C30,'Journée 5'!$D$5:$P$104,13,FALSE),0)</f>
        <v>60</v>
      </c>
      <c r="P30" s="79">
        <f t="shared" si="0"/>
        <v>3871</v>
      </c>
      <c r="Q30" s="79">
        <f t="shared" si="1"/>
        <v>240</v>
      </c>
      <c r="R30" s="134"/>
      <c r="S30" s="132">
        <f t="shared" si="2"/>
        <v>240</v>
      </c>
      <c r="T30">
        <f t="shared" si="3"/>
        <v>1</v>
      </c>
      <c r="U30">
        <f t="shared" si="4"/>
        <v>1</v>
      </c>
      <c r="V30">
        <f t="shared" si="5"/>
        <v>1</v>
      </c>
      <c r="W30">
        <f t="shared" si="6"/>
        <v>1</v>
      </c>
      <c r="X30">
        <f t="shared" si="7"/>
        <v>1</v>
      </c>
      <c r="Y30" t="s">
        <v>331</v>
      </c>
    </row>
    <row r="31" spans="1:24" ht="12.75">
      <c r="A31" s="79">
        <v>4</v>
      </c>
      <c r="B31" s="79" t="str">
        <f>IF($C31="","",CONCATENATE(VLOOKUP($C31,Accueil!$A$25:$E$124,5,FALSE),VLOOKUP($C31,Régional!$A$1:$Y$72,7,FALSE)))</f>
        <v>JUF</v>
      </c>
      <c r="C31" s="80" t="str">
        <f>IF(Accueil!A58="","",Accueil!A58)</f>
        <v>18 113518</v>
      </c>
      <c r="D31" s="80" t="str">
        <f>IF($C31="","",VLOOKUP($C31,Régional!$A$1:$Y$72,13,FALSE))</f>
        <v>LECORDIER Lolita</v>
      </c>
      <c r="E31" s="80" t="str">
        <f>IF($C31="","",VLOOKUP($C31,Régional!$A$1:$Y$72,16,FALSE))</f>
        <v>BAD BOYS SAINT-LO</v>
      </c>
      <c r="F31" s="79">
        <f>IF(ISNUMBER(VLOOKUP($C31,'Journée 1'!$D$5:$P$104,11,FALSE)),VLOOKUP($C31,'Journée 1'!$D$5:$P$104,11,FALSE),0)</f>
        <v>827</v>
      </c>
      <c r="G31" s="79">
        <f>IF(ISNUMBER(VLOOKUP($C31,'Journée 1'!$D$5:$P$104,13,FALSE)),VLOOKUP($C31,'Journée 1'!$D$5:$P$104,13,FALSE),0)</f>
        <v>50</v>
      </c>
      <c r="H31" s="79">
        <f>IF(ISNUMBER(VLOOKUP($C31,'Journée 2'!$D$5:$P$104,11,FALSE)),VLOOKUP($C31,'Journée 2'!$D$5:$P$104,11,FALSE),0)</f>
        <v>801</v>
      </c>
      <c r="I31" s="79">
        <f>IF(ISNUMBER(VLOOKUP($C31,'Journée 2'!$D$5:$P$104,13,FALSE)),VLOOKUP($C31,'Journée 2'!$D$5:$P$104,13,FALSE),0)</f>
        <v>46</v>
      </c>
      <c r="J31" s="79">
        <f>IF(ISNUMBER(VLOOKUP($C31,'Journée 3'!$D$5:$P$104,11,FALSE)),VLOOKUP($C31,'Journée 3'!$D$5:$P$104,11,FALSE),0)</f>
        <v>941</v>
      </c>
      <c r="K31" s="79">
        <f>IF(ISNUMBER(VLOOKUP($C31,'Journée 3'!$D$5:$P$104,13,FALSE)),VLOOKUP($C31,'Journée 3'!$D$5:$P$104,13,FALSE),0)</f>
        <v>50</v>
      </c>
      <c r="L31" s="79">
        <f>IF(ISNUMBER(VLOOKUP($C31,'Journée 4'!$D$5:$P$104,11,FALSE)),VLOOKUP($C31,'Journée 4'!$D$5:$P$104,11,FALSE),0)</f>
        <v>951</v>
      </c>
      <c r="M31" s="79">
        <f>IF(ISNUMBER(VLOOKUP($C31,'Journée 4'!$D$5:$P$104,13,FALSE)),VLOOKUP($C31,'Journée 4'!$D$5:$P$104,13,FALSE),0)</f>
        <v>46</v>
      </c>
      <c r="N31" s="79">
        <f>IF(ISNUMBER(VLOOKUP($C31,'Journée 5'!$D$5:$P$104,11,FALSE)),VLOOKUP($C31,'Journée 5'!$D$5:$P$104,11,FALSE),0)</f>
        <v>881</v>
      </c>
      <c r="O31" s="79">
        <f>IF(ISNUMBER(VLOOKUP($C31,'Journée 5'!$D$5:$P$104,13,FALSE)),VLOOKUP($C31,'Journée 5'!$D$5:$P$104,13,FALSE),0)</f>
        <v>50</v>
      </c>
      <c r="P31" s="79">
        <f t="shared" si="0"/>
        <v>3600</v>
      </c>
      <c r="Q31" s="79">
        <f t="shared" si="1"/>
        <v>196</v>
      </c>
      <c r="R31" s="134"/>
      <c r="S31" s="132">
        <f t="shared" si="2"/>
        <v>196</v>
      </c>
      <c r="T31">
        <f t="shared" si="3"/>
        <v>1</v>
      </c>
      <c r="U31">
        <f t="shared" si="4"/>
        <v>1</v>
      </c>
      <c r="V31">
        <f t="shared" si="5"/>
        <v>1</v>
      </c>
      <c r="W31">
        <f t="shared" si="6"/>
        <v>1</v>
      </c>
      <c r="X31">
        <f t="shared" si="7"/>
        <v>1</v>
      </c>
    </row>
    <row r="32" spans="1:24" ht="12.75">
      <c r="A32" s="79">
        <v>5</v>
      </c>
      <c r="B32" s="79" t="str">
        <f>IF($C32="","",CONCATENATE(VLOOKUP($C32,Accueil!$A$25:$E$124,5,FALSE),VLOOKUP($C32,Régional!$A$1:$Y$72,7,FALSE)))</f>
        <v>JUF</v>
      </c>
      <c r="C32" s="80" t="str">
        <f>IF(Accueil!A51="","",Accueil!A51)</f>
        <v>16 109001</v>
      </c>
      <c r="D32" s="80" t="str">
        <f>IF($C32="","",VLOOKUP($C32,Régional!$A$1:$Y$72,13,FALSE))</f>
        <v>CORNANGUER-DEVISE Eulalie</v>
      </c>
      <c r="E32" s="80" t="str">
        <f>IF($C32="","",VLOOKUP($C32,Régional!$A$1:$Y$72,16,FALSE))</f>
        <v>ECOLE DE BOWLING DE CHERBOURG</v>
      </c>
      <c r="F32" s="79">
        <f>IF(ISNUMBER(VLOOKUP($C32,'Journée 1'!$D$5:$P$104,11,FALSE)),VLOOKUP($C32,'Journée 1'!$D$5:$P$104,11,FALSE),0)</f>
        <v>534</v>
      </c>
      <c r="G32" s="79">
        <f>IF(ISNUMBER(VLOOKUP($C32,'Journée 1'!$D$5:$P$104,13,FALSE)),VLOOKUP($C32,'Journée 1'!$D$5:$P$104,13,FALSE),0)</f>
        <v>46</v>
      </c>
      <c r="H32" s="79">
        <f>IF(ISNUMBER(VLOOKUP($C32,'Journée 2'!$D$5:$P$104,11,FALSE)),VLOOKUP($C32,'Journée 2'!$D$5:$P$104,11,FALSE),0)</f>
        <v>0</v>
      </c>
      <c r="I32" s="79">
        <f>IF(ISNUMBER(VLOOKUP($C32,'Journée 2'!$D$5:$P$104,13,FALSE)),VLOOKUP($C32,'Journée 2'!$D$5:$P$104,13,FALSE),0)</f>
        <v>0</v>
      </c>
      <c r="J32" s="79">
        <f>IF(ISNUMBER(VLOOKUP($C32,'Journée 3'!$D$5:$P$104,11,FALSE)),VLOOKUP($C32,'Journée 3'!$D$5:$P$104,11,FALSE),0)</f>
        <v>0</v>
      </c>
      <c r="K32" s="79">
        <f>IF(ISNUMBER(VLOOKUP($C32,'Journée 3'!$D$5:$P$104,13,FALSE)),VLOOKUP($C32,'Journée 3'!$D$5:$P$104,13,FALSE),0)</f>
        <v>0</v>
      </c>
      <c r="L32" s="79">
        <f>IF(ISNUMBER(VLOOKUP($C32,'Journée 4'!$D$5:$P$104,11,FALSE)),VLOOKUP($C32,'Journée 4'!$D$5:$P$104,11,FALSE),0)</f>
        <v>0</v>
      </c>
      <c r="M32" s="79">
        <f>IF(ISNUMBER(VLOOKUP($C32,'Journée 4'!$D$5:$P$104,13,FALSE)),VLOOKUP($C32,'Journée 4'!$D$5:$P$104,13,FALSE),0)</f>
        <v>0</v>
      </c>
      <c r="N32" s="79">
        <f>IF(ISNUMBER(VLOOKUP($C32,'Journée 5'!$D$5:$P$104,11,FALSE)),VLOOKUP($C32,'Journée 5'!$D$5:$P$104,11,FALSE),0)</f>
        <v>0</v>
      </c>
      <c r="O32" s="79">
        <f>IF(ISNUMBER(VLOOKUP($C32,'Journée 5'!$D$5:$P$104,13,FALSE)),VLOOKUP($C32,'Journée 5'!$D$5:$P$104,13,FALSE),0)</f>
        <v>0</v>
      </c>
      <c r="P32" s="79">
        <f t="shared" si="0"/>
        <v>534</v>
      </c>
      <c r="Q32" s="79">
        <f t="shared" si="1"/>
        <v>46</v>
      </c>
      <c r="R32" s="134"/>
      <c r="S32" s="132">
        <f t="shared" si="2"/>
        <v>46</v>
      </c>
      <c r="T32">
        <f t="shared" si="3"/>
        <v>1</v>
      </c>
      <c r="U32">
        <f t="shared" si="4"/>
        <v>0</v>
      </c>
      <c r="V32">
        <f t="shared" si="5"/>
        <v>0</v>
      </c>
      <c r="W32">
        <f t="shared" si="6"/>
        <v>0</v>
      </c>
      <c r="X32">
        <f t="shared" si="7"/>
        <v>0</v>
      </c>
    </row>
    <row r="33" spans="1:25" ht="12.75">
      <c r="A33" s="137">
        <v>1</v>
      </c>
      <c r="B33" s="137" t="str">
        <f>IF($C33="","",CONCATENATE(VLOOKUP($C33,Accueil!$A$25:$E$124,5,FALSE),VLOOKUP($C33,Régional!$A$1:$Y$72,7,FALSE)))</f>
        <v>CAH</v>
      </c>
      <c r="C33" s="138" t="str">
        <f>IF(Accueil!A54="","",Accueil!A54)</f>
        <v>12 103039</v>
      </c>
      <c r="D33" s="138" t="str">
        <f>IF($C33="","",VLOOKUP($C33,Régional!$A$1:$Y$72,13,FALSE))</f>
        <v>MAINCENT Fabien</v>
      </c>
      <c r="E33" s="138" t="str">
        <f>IF($C33="","",VLOOKUP($C33,Régional!$A$1:$Y$72,16,FALSE))</f>
        <v>ECOLE DE BOWLING DE SAINT LO</v>
      </c>
      <c r="F33" s="137">
        <f>IF(ISNUMBER(VLOOKUP($C33,'Journée 1'!$D$5:$P$104,11,FALSE)),VLOOKUP($C33,'Journée 1'!$D$5:$P$104,11,FALSE),0)</f>
        <v>918</v>
      </c>
      <c r="G33" s="137">
        <f>IF(ISNUMBER(VLOOKUP($C33,'Journée 1'!$D$5:$P$104,13,FALSE)),VLOOKUP($C33,'Journée 1'!$D$5:$P$104,13,FALSE),0)</f>
        <v>80</v>
      </c>
      <c r="H33" s="137">
        <f>IF(ISNUMBER(VLOOKUP($C33,'Journée 2'!$D$5:$P$104,11,FALSE)),VLOOKUP($C33,'Journée 2'!$D$5:$P$104,11,FALSE),0)</f>
        <v>944</v>
      </c>
      <c r="I33" s="137">
        <f>IF(ISNUMBER(VLOOKUP($C33,'Journée 2'!$D$5:$P$104,13,FALSE)),VLOOKUP($C33,'Journée 2'!$D$5:$P$104,13,FALSE),0)</f>
        <v>60</v>
      </c>
      <c r="J33" s="137">
        <f>IF(ISNUMBER(VLOOKUP($C33,'Journée 3'!$D$5:$P$104,11,FALSE)),VLOOKUP($C33,'Journée 3'!$D$5:$P$104,11,FALSE),0)</f>
        <v>993</v>
      </c>
      <c r="K33" s="137">
        <f>IF(ISNUMBER(VLOOKUP($C33,'Journée 3'!$D$5:$P$104,13,FALSE)),VLOOKUP($C33,'Journée 3'!$D$5:$P$104,13,FALSE),0)</f>
        <v>80</v>
      </c>
      <c r="L33" s="137">
        <f>IF(ISNUMBER(VLOOKUP($C33,'Journée 4'!$D$5:$P$104,11,FALSE)),VLOOKUP($C33,'Journée 4'!$D$5:$P$104,11,FALSE),0)</f>
        <v>1216</v>
      </c>
      <c r="M33" s="137">
        <f>IF(ISNUMBER(VLOOKUP($C33,'Journée 4'!$D$5:$P$104,13,FALSE)),VLOOKUP($C33,'Journée 4'!$D$5:$P$104,13,FALSE),0)</f>
        <v>80</v>
      </c>
      <c r="N33" s="137">
        <f>IF(ISNUMBER(VLOOKUP($C33,'Journée 5'!$D$5:$P$104,11,FALSE)),VLOOKUP($C33,'Journée 5'!$D$5:$P$104,11,FALSE),0)</f>
        <v>1085</v>
      </c>
      <c r="O33" s="137">
        <f>IF(ISNUMBER(VLOOKUP($C33,'Journée 5'!$D$5:$P$104,13,FALSE)),VLOOKUP($C33,'Journée 5'!$D$5:$P$104,13,FALSE),0)</f>
        <v>80</v>
      </c>
      <c r="P33" s="137">
        <f t="shared" si="0"/>
        <v>4238</v>
      </c>
      <c r="Q33" s="137">
        <f t="shared" si="1"/>
        <v>320</v>
      </c>
      <c r="R33" s="139"/>
      <c r="S33" s="90">
        <f t="shared" si="2"/>
        <v>320</v>
      </c>
      <c r="T33">
        <f t="shared" si="3"/>
        <v>1</v>
      </c>
      <c r="U33">
        <f t="shared" si="4"/>
        <v>1</v>
      </c>
      <c r="V33">
        <f t="shared" si="5"/>
        <v>1</v>
      </c>
      <c r="W33">
        <f t="shared" si="6"/>
        <v>1</v>
      </c>
      <c r="X33">
        <f t="shared" si="7"/>
        <v>1</v>
      </c>
      <c r="Y33" t="s">
        <v>330</v>
      </c>
    </row>
    <row r="34" spans="1:25" ht="12.75">
      <c r="A34" s="137">
        <v>2</v>
      </c>
      <c r="B34" s="137" t="str">
        <f>IF($C34="","",CONCATENATE(VLOOKUP($C34,Accueil!$A$25:$E$124,5,FALSE),VLOOKUP($C34,Régional!$A$1:$Y$72,7,FALSE)))</f>
        <v>CAH</v>
      </c>
      <c r="C34" s="138" t="str">
        <f>IF(Accueil!A42="","",Accueil!A42)</f>
        <v>16 110323</v>
      </c>
      <c r="D34" s="138" t="str">
        <f>IF($C34="","",VLOOKUP($C34,Régional!$A$1:$Y$72,13,FALSE))</f>
        <v>NAGA Gaëtan</v>
      </c>
      <c r="E34" s="138" t="str">
        <f>IF($C34="","",VLOOKUP($C34,Régional!$A$1:$Y$72,16,FALSE))</f>
        <v>ECOLE DE BOWLING DE CHERBOURG</v>
      </c>
      <c r="F34" s="137">
        <f>IF(ISNUMBER(VLOOKUP($C34,'Journée 1'!$D$5:$P$104,11,FALSE)),VLOOKUP($C34,'Journée 1'!$D$5:$P$104,11,FALSE),0)</f>
        <v>707</v>
      </c>
      <c r="G34" s="137">
        <f>IF(ISNUMBER(VLOOKUP($C34,'Journée 1'!$D$5:$P$104,13,FALSE)),VLOOKUP($C34,'Journée 1'!$D$5:$P$104,13,FALSE),0)</f>
        <v>34</v>
      </c>
      <c r="H34" s="137">
        <f>IF(ISNUMBER(VLOOKUP($C34,'Journée 2'!$D$5:$P$104,11,FALSE)),VLOOKUP($C34,'Journée 2'!$D$5:$P$104,11,FALSE),0)</f>
        <v>1013</v>
      </c>
      <c r="I34" s="137">
        <f>IF(ISNUMBER(VLOOKUP($C34,'Journée 2'!$D$5:$P$104,13,FALSE)),VLOOKUP($C34,'Journée 2'!$D$5:$P$104,13,FALSE),0)</f>
        <v>80</v>
      </c>
      <c r="J34" s="137">
        <f>IF(ISNUMBER(VLOOKUP($C34,'Journée 3'!$D$5:$P$104,11,FALSE)),VLOOKUP($C34,'Journée 3'!$D$5:$P$104,11,FALSE),0)</f>
        <v>849</v>
      </c>
      <c r="K34" s="137">
        <f>IF(ISNUMBER(VLOOKUP($C34,'Journée 3'!$D$5:$P$104,13,FALSE)),VLOOKUP($C34,'Journée 3'!$D$5:$P$104,13,FALSE),0)</f>
        <v>46</v>
      </c>
      <c r="L34" s="137">
        <f>IF(ISNUMBER(VLOOKUP($C34,'Journée 4'!$D$5:$P$104,11,FALSE)),VLOOKUP($C34,'Journée 4'!$D$5:$P$104,11,FALSE),0)</f>
        <v>910</v>
      </c>
      <c r="M34" s="137">
        <f>IF(ISNUMBER(VLOOKUP($C34,'Journée 4'!$D$5:$P$104,13,FALSE)),VLOOKUP($C34,'Journée 4'!$D$5:$P$104,13,FALSE),0)</f>
        <v>50</v>
      </c>
      <c r="N34" s="137">
        <f>IF(ISNUMBER(VLOOKUP($C34,'Journée 5'!$D$5:$P$104,11,FALSE)),VLOOKUP($C34,'Journée 5'!$D$5:$P$104,11,FALSE),0)</f>
        <v>0</v>
      </c>
      <c r="O34" s="137">
        <f>IF(ISNUMBER(VLOOKUP($C34,'Journée 5'!$D$5:$P$104,13,FALSE)),VLOOKUP($C34,'Journée 5'!$D$5:$P$104,13,FALSE),0)</f>
        <v>0</v>
      </c>
      <c r="P34" s="137">
        <f t="shared" si="0"/>
        <v>3479</v>
      </c>
      <c r="Q34" s="137">
        <f t="shared" si="1"/>
        <v>210</v>
      </c>
      <c r="R34" s="139"/>
      <c r="S34" s="90">
        <f t="shared" si="2"/>
        <v>210</v>
      </c>
      <c r="T34">
        <f t="shared" si="3"/>
        <v>1</v>
      </c>
      <c r="U34">
        <f t="shared" si="4"/>
        <v>1</v>
      </c>
      <c r="V34">
        <f t="shared" si="5"/>
        <v>1</v>
      </c>
      <c r="W34">
        <f t="shared" si="6"/>
        <v>1</v>
      </c>
      <c r="X34">
        <f t="shared" si="7"/>
        <v>0</v>
      </c>
      <c r="Y34" t="s">
        <v>330</v>
      </c>
    </row>
    <row r="35" spans="1:25" ht="12.75">
      <c r="A35" s="137">
        <v>3</v>
      </c>
      <c r="B35" s="137" t="str">
        <f>IF($C35="","",CONCATENATE(VLOOKUP($C35,Accueil!$A$25:$E$124,5,FALSE),VLOOKUP($C35,Régional!$A$1:$Y$72,7,FALSE)))</f>
        <v>CAH</v>
      </c>
      <c r="C35" s="138" t="str">
        <f>IF(Accueil!A41="","",Accueil!A41)</f>
        <v>15 108342</v>
      </c>
      <c r="D35" s="138" t="str">
        <f>IF($C35="","",VLOOKUP($C35,Régional!$A$1:$Y$72,13,FALSE))</f>
        <v>GOUREMAN Dylan</v>
      </c>
      <c r="E35" s="138" t="str">
        <f>IF($C35="","",VLOOKUP($C35,Régional!$A$1:$Y$72,16,FALSE))</f>
        <v>ECOLE DE BOWLING DE CHERBOURG</v>
      </c>
      <c r="F35" s="137">
        <f>IF(ISNUMBER(VLOOKUP($C35,'Journée 1'!$D$5:$P$104,11,FALSE)),VLOOKUP($C35,'Journée 1'!$D$5:$P$104,11,FALSE),0)</f>
        <v>830</v>
      </c>
      <c r="G35" s="137">
        <f>IF(ISNUMBER(VLOOKUP($C35,'Journée 1'!$D$5:$P$104,13,FALSE)),VLOOKUP($C35,'Journée 1'!$D$5:$P$104,13,FALSE),0)</f>
        <v>50</v>
      </c>
      <c r="H35" s="137">
        <f>IF(ISNUMBER(VLOOKUP($C35,'Journée 2'!$D$5:$P$104,11,FALSE)),VLOOKUP($C35,'Journée 2'!$D$5:$P$104,11,FALSE),0)</f>
        <v>890</v>
      </c>
      <c r="I35" s="137">
        <f>IF(ISNUMBER(VLOOKUP($C35,'Journée 2'!$D$5:$P$104,13,FALSE)),VLOOKUP($C35,'Journée 2'!$D$5:$P$104,13,FALSE),0)</f>
        <v>50</v>
      </c>
      <c r="J35" s="137">
        <f>IF(ISNUMBER(VLOOKUP($C35,'Journée 3'!$D$5:$P$104,11,FALSE)),VLOOKUP($C35,'Journée 3'!$D$5:$P$104,11,FALSE),0)</f>
        <v>834</v>
      </c>
      <c r="K35" s="137">
        <f>IF(ISNUMBER(VLOOKUP($C35,'Journée 3'!$D$5:$P$104,13,FALSE)),VLOOKUP($C35,'Journée 3'!$D$5:$P$104,13,FALSE),0)</f>
        <v>42</v>
      </c>
      <c r="L35" s="137">
        <f>IF(ISNUMBER(VLOOKUP($C35,'Journée 4'!$D$5:$P$104,11,FALSE)),VLOOKUP($C35,'Journée 4'!$D$5:$P$104,11,FALSE),0)</f>
        <v>949</v>
      </c>
      <c r="M35" s="137">
        <f>IF(ISNUMBER(VLOOKUP($C35,'Journée 4'!$D$5:$P$104,13,FALSE)),VLOOKUP($C35,'Journée 4'!$D$5:$P$104,13,FALSE),0)</f>
        <v>60</v>
      </c>
      <c r="N35" s="137">
        <f>IF(ISNUMBER(VLOOKUP($C35,'Journée 5'!$D$5:$P$104,11,FALSE)),VLOOKUP($C35,'Journée 5'!$D$5:$P$104,11,FALSE),0)</f>
        <v>782</v>
      </c>
      <c r="O35" s="137">
        <f>IF(ISNUMBER(VLOOKUP($C35,'Journée 5'!$D$5:$P$104,13,FALSE)),VLOOKUP($C35,'Journée 5'!$D$5:$P$104,13,FALSE),0)</f>
        <v>42</v>
      </c>
      <c r="P35" s="137">
        <f t="shared" si="0"/>
        <v>3503</v>
      </c>
      <c r="Q35" s="137">
        <f t="shared" si="1"/>
        <v>202</v>
      </c>
      <c r="R35" s="139"/>
      <c r="S35" s="90">
        <f t="shared" si="2"/>
        <v>202</v>
      </c>
      <c r="T35">
        <f t="shared" si="3"/>
        <v>1</v>
      </c>
      <c r="U35">
        <f t="shared" si="4"/>
        <v>1</v>
      </c>
      <c r="V35">
        <f t="shared" si="5"/>
        <v>1</v>
      </c>
      <c r="W35">
        <f t="shared" si="6"/>
        <v>1</v>
      </c>
      <c r="X35">
        <f t="shared" si="7"/>
        <v>1</v>
      </c>
      <c r="Y35" t="s">
        <v>330</v>
      </c>
    </row>
    <row r="36" spans="1:25" ht="12.75">
      <c r="A36" s="137">
        <v>4</v>
      </c>
      <c r="B36" s="137" t="str">
        <f>IF($C36="","",CONCATENATE(VLOOKUP($C36,Accueil!$A$25:$E$124,5,FALSE),VLOOKUP($C36,Régional!$A$1:$Y$72,7,FALSE)))</f>
        <v>CAH</v>
      </c>
      <c r="C36" s="138" t="str">
        <f>IF(Accueil!A56="","",Accueil!A56)</f>
        <v>12 103037</v>
      </c>
      <c r="D36" s="138" t="str">
        <f>IF($C36="","",VLOOKUP($C36,Régional!$A$1:$Y$72,13,FALSE))</f>
        <v>LEMERAY Matteo</v>
      </c>
      <c r="E36" s="138" t="str">
        <f>IF($C36="","",VLOOKUP($C36,Régional!$A$1:$Y$72,16,FALSE))</f>
        <v>ECOLE DE BOWLING DE SAINT LO</v>
      </c>
      <c r="F36" s="137">
        <f>IF(ISNUMBER(VLOOKUP($C36,'Journée 1'!$D$5:$P$104,11,FALSE)),VLOOKUP($C36,'Journée 1'!$D$5:$P$104,11,FALSE),0)</f>
        <v>891</v>
      </c>
      <c r="G36" s="137">
        <f>IF(ISNUMBER(VLOOKUP($C36,'Journée 1'!$D$5:$P$104,13,FALSE)),VLOOKUP($C36,'Journée 1'!$D$5:$P$104,13,FALSE),0)</f>
        <v>60</v>
      </c>
      <c r="H36" s="137">
        <f>IF(ISNUMBER(VLOOKUP($C36,'Journée 2'!$D$5:$P$104,11,FALSE)),VLOOKUP($C36,'Journée 2'!$D$5:$P$104,11,FALSE),0)</f>
        <v>792</v>
      </c>
      <c r="I36" s="137">
        <f>IF(ISNUMBER(VLOOKUP($C36,'Journée 2'!$D$5:$P$104,13,FALSE)),VLOOKUP($C36,'Journée 2'!$D$5:$P$104,13,FALSE),0)</f>
        <v>38</v>
      </c>
      <c r="J36" s="137">
        <f>IF(ISNUMBER(VLOOKUP($C36,'Journée 3'!$D$5:$P$104,11,FALSE)),VLOOKUP($C36,'Journée 3'!$D$5:$P$104,11,FALSE),0)</f>
        <v>895</v>
      </c>
      <c r="K36" s="137">
        <f>IF(ISNUMBER(VLOOKUP($C36,'Journée 3'!$D$5:$P$104,13,FALSE)),VLOOKUP($C36,'Journée 3'!$D$5:$P$104,13,FALSE),0)</f>
        <v>50</v>
      </c>
      <c r="L36" s="137">
        <f>IF(ISNUMBER(VLOOKUP($C36,'Journée 4'!$D$5:$P$104,11,FALSE)),VLOOKUP($C36,'Journée 4'!$D$5:$P$104,11,FALSE),0)</f>
        <v>748</v>
      </c>
      <c r="M36" s="137">
        <f>IF(ISNUMBER(VLOOKUP($C36,'Journée 4'!$D$5:$P$104,13,FALSE)),VLOOKUP($C36,'Journée 4'!$D$5:$P$104,13,FALSE),0)</f>
        <v>46</v>
      </c>
      <c r="N36" s="137">
        <f>IF(ISNUMBER(VLOOKUP($C36,'Journée 5'!$D$5:$P$104,11,FALSE)),VLOOKUP($C36,'Journée 5'!$D$5:$P$104,11,FALSE),0)</f>
        <v>812</v>
      </c>
      <c r="O36" s="137">
        <f>IF(ISNUMBER(VLOOKUP($C36,'Journée 5'!$D$5:$P$104,13,FALSE)),VLOOKUP($C36,'Journée 5'!$D$5:$P$104,13,FALSE),0)</f>
        <v>46</v>
      </c>
      <c r="P36" s="137">
        <f t="shared" si="0"/>
        <v>3390</v>
      </c>
      <c r="Q36" s="137">
        <f t="shared" si="1"/>
        <v>202</v>
      </c>
      <c r="R36" s="139"/>
      <c r="S36" s="90">
        <f t="shared" si="2"/>
        <v>202</v>
      </c>
      <c r="T36">
        <f t="shared" si="3"/>
        <v>1</v>
      </c>
      <c r="U36">
        <f t="shared" si="4"/>
        <v>1</v>
      </c>
      <c r="V36">
        <f t="shared" si="5"/>
        <v>1</v>
      </c>
      <c r="W36">
        <f t="shared" si="6"/>
        <v>1</v>
      </c>
      <c r="X36">
        <f t="shared" si="7"/>
        <v>1</v>
      </c>
      <c r="Y36" t="s">
        <v>330</v>
      </c>
    </row>
    <row r="37" spans="1:25" ht="12.75">
      <c r="A37" s="137">
        <v>5</v>
      </c>
      <c r="B37" s="137" t="str">
        <f>IF($C37="","",CONCATENATE(VLOOKUP($C37,Accueil!$A$25:$E$124,5,FALSE),VLOOKUP($C37,Régional!$A$1:$Y$72,7,FALSE)))</f>
        <v>CAH</v>
      </c>
      <c r="C37" s="138" t="str">
        <f>IF(Accueil!A39="","",Accueil!A39)</f>
        <v>14 106318</v>
      </c>
      <c r="D37" s="138" t="str">
        <f>IF($C37="","",VLOOKUP($C37,Régional!$A$1:$Y$72,13,FALSE))</f>
        <v>MOULIN Jimmy</v>
      </c>
      <c r="E37" s="138" t="str">
        <f>IF($C37="","",VLOOKUP($C37,Régional!$A$1:$Y$72,16,FALSE))</f>
        <v>EAGLES BOWLING VIRE</v>
      </c>
      <c r="F37" s="137">
        <f>IF(ISNUMBER(VLOOKUP($C37,'Journée 1'!$D$5:$P$104,11,FALSE)),VLOOKUP($C37,'Journée 1'!$D$5:$P$104,11,FALSE),0)</f>
        <v>805</v>
      </c>
      <c r="G37" s="137">
        <f>IF(ISNUMBER(VLOOKUP($C37,'Journée 1'!$D$5:$P$104,13,FALSE)),VLOOKUP($C37,'Journée 1'!$D$5:$P$104,13,FALSE),0)</f>
        <v>46</v>
      </c>
      <c r="H37" s="137">
        <f>IF(ISNUMBER(VLOOKUP($C37,'Journée 2'!$D$5:$P$104,11,FALSE)),VLOOKUP($C37,'Journée 2'!$D$5:$P$104,11,FALSE),0)</f>
        <v>883</v>
      </c>
      <c r="I37" s="137">
        <f>IF(ISNUMBER(VLOOKUP($C37,'Journée 2'!$D$5:$P$104,13,FALSE)),VLOOKUP($C37,'Journée 2'!$D$5:$P$104,13,FALSE),0)</f>
        <v>46</v>
      </c>
      <c r="J37" s="137">
        <f>IF(ISNUMBER(VLOOKUP($C37,'Journée 3'!$D$5:$P$104,11,FALSE)),VLOOKUP($C37,'Journée 3'!$D$5:$P$104,11,FALSE),0)</f>
        <v>806</v>
      </c>
      <c r="K37" s="137">
        <f>IF(ISNUMBER(VLOOKUP($C37,'Journée 3'!$D$5:$P$104,13,FALSE)),VLOOKUP($C37,'Journée 3'!$D$5:$P$104,13,FALSE),0)</f>
        <v>38</v>
      </c>
      <c r="L37" s="137">
        <f>IF(ISNUMBER(VLOOKUP($C37,'Journée 4'!$D$5:$P$104,11,FALSE)),VLOOKUP($C37,'Journée 4'!$D$5:$P$104,11,FALSE),0)</f>
        <v>736</v>
      </c>
      <c r="M37" s="137">
        <f>IF(ISNUMBER(VLOOKUP($C37,'Journée 4'!$D$5:$P$104,13,FALSE)),VLOOKUP($C37,'Journée 4'!$D$5:$P$104,13,FALSE),0)</f>
        <v>42</v>
      </c>
      <c r="N37" s="137">
        <f>IF(ISNUMBER(VLOOKUP($C37,'Journée 5'!$D$5:$P$104,11,FALSE)),VLOOKUP($C37,'Journée 5'!$D$5:$P$104,11,FALSE),0)</f>
        <v>882</v>
      </c>
      <c r="O37" s="137">
        <f>IF(ISNUMBER(VLOOKUP($C37,'Journée 5'!$D$5:$P$104,13,FALSE)),VLOOKUP($C37,'Journée 5'!$D$5:$P$104,13,FALSE),0)</f>
        <v>60</v>
      </c>
      <c r="P37" s="137">
        <f aca="true" t="shared" si="8" ref="P37:P68">SUM(F37,H37,J37,L37,N37)-MIN(F37,H37,J37,L37,N37)</f>
        <v>3376</v>
      </c>
      <c r="Q37" s="137">
        <f aca="true" t="shared" si="9" ref="Q37:Q68">SUM(G37,I37,K37,M37,O37)-MIN(G37,I37,K37,M37,O37)</f>
        <v>194</v>
      </c>
      <c r="R37" s="139"/>
      <c r="S37" s="90">
        <f aca="true" t="shared" si="10" ref="S37:S68">Q37+R37</f>
        <v>194</v>
      </c>
      <c r="T37">
        <f aca="true" t="shared" si="11" ref="T37:T68">IF(F37&lt;&gt;0,1,0)</f>
        <v>1</v>
      </c>
      <c r="U37">
        <f aca="true" t="shared" si="12" ref="U37:U68">IF(H37&lt;&gt;0,1,0)</f>
        <v>1</v>
      </c>
      <c r="V37">
        <f aca="true" t="shared" si="13" ref="V37:V68">IF(J37&lt;&gt;0,1,0)</f>
        <v>1</v>
      </c>
      <c r="W37">
        <f aca="true" t="shared" si="14" ref="W37:W68">IF(L37&lt;&gt;0,1,0)</f>
        <v>1</v>
      </c>
      <c r="X37">
        <f aca="true" t="shared" si="15" ref="X37:X68">IF(N37&lt;&gt;0,1,0)</f>
        <v>1</v>
      </c>
      <c r="Y37" t="s">
        <v>330</v>
      </c>
    </row>
    <row r="38" spans="1:25" ht="12.75">
      <c r="A38" s="137">
        <v>6</v>
      </c>
      <c r="B38" s="137" t="str">
        <f>IF($C38="","",CONCATENATE(VLOOKUP($C38,Accueil!$A$25:$E$124,5,FALSE),VLOOKUP($C38,Régional!$A$1:$Y$72,7,FALSE)))</f>
        <v>CAH</v>
      </c>
      <c r="C38" s="138" t="str">
        <f>IF(Accueil!A35="","",Accueil!A35)</f>
        <v>13 105132</v>
      </c>
      <c r="D38" s="138" t="str">
        <f>IF($C38="","",VLOOKUP($C38,Régional!$A$1:$Y$72,13,FALSE))</f>
        <v>LEBARBIER Léo</v>
      </c>
      <c r="E38" s="138" t="str">
        <f>IF($C38="","",VLOOKUP($C38,Régional!$A$1:$Y$72,16,FALSE))</f>
        <v>ECOLE DE BOWLING D'ARGENTAN</v>
      </c>
      <c r="F38" s="137">
        <f>IF(ISNUMBER(VLOOKUP($C38,'Journée 1'!$D$5:$P$104,11,FALSE)),VLOOKUP($C38,'Journée 1'!$D$5:$P$104,11,FALSE),0)</f>
        <v>776</v>
      </c>
      <c r="G38" s="137">
        <f>IF(ISNUMBER(VLOOKUP($C38,'Journée 1'!$D$5:$P$104,13,FALSE)),VLOOKUP($C38,'Journée 1'!$D$5:$P$104,13,FALSE),0)</f>
        <v>42</v>
      </c>
      <c r="H38" s="137">
        <f>IF(ISNUMBER(VLOOKUP($C38,'Journée 2'!$D$5:$P$104,11,FALSE)),VLOOKUP($C38,'Journée 2'!$D$5:$P$104,11,FALSE),0)</f>
        <v>805</v>
      </c>
      <c r="I38" s="137">
        <f>IF(ISNUMBER(VLOOKUP($C38,'Journée 2'!$D$5:$P$104,13,FALSE)),VLOOKUP($C38,'Journée 2'!$D$5:$P$104,13,FALSE),0)</f>
        <v>42</v>
      </c>
      <c r="J38" s="137">
        <f>IF(ISNUMBER(VLOOKUP($C38,'Journée 3'!$D$5:$P$104,11,FALSE)),VLOOKUP($C38,'Journée 3'!$D$5:$P$104,11,FALSE),0)</f>
        <v>936</v>
      </c>
      <c r="K38" s="137">
        <f>IF(ISNUMBER(VLOOKUP($C38,'Journée 3'!$D$5:$P$104,13,FALSE)),VLOOKUP($C38,'Journée 3'!$D$5:$P$104,13,FALSE),0)</f>
        <v>60</v>
      </c>
      <c r="L38" s="137">
        <f>IF(ISNUMBER(VLOOKUP($C38,'Journée 4'!$D$5:$P$104,11,FALSE)),VLOOKUP($C38,'Journée 4'!$D$5:$P$104,11,FALSE),0)</f>
        <v>0</v>
      </c>
      <c r="M38" s="137">
        <f>IF(ISNUMBER(VLOOKUP($C38,'Journée 4'!$D$5:$P$104,13,FALSE)),VLOOKUP($C38,'Journée 4'!$D$5:$P$104,13,FALSE),0)</f>
        <v>0</v>
      </c>
      <c r="N38" s="137">
        <f>IF(ISNUMBER(VLOOKUP($C38,'Journée 5'!$D$5:$P$104,11,FALSE)),VLOOKUP($C38,'Journée 5'!$D$5:$P$104,11,FALSE),0)</f>
        <v>834</v>
      </c>
      <c r="O38" s="137">
        <f>IF(ISNUMBER(VLOOKUP($C38,'Journée 5'!$D$5:$P$104,13,FALSE)),VLOOKUP($C38,'Journée 5'!$D$5:$P$104,13,FALSE),0)</f>
        <v>50</v>
      </c>
      <c r="P38" s="137">
        <f t="shared" si="8"/>
        <v>3351</v>
      </c>
      <c r="Q38" s="137">
        <f t="shared" si="9"/>
        <v>194</v>
      </c>
      <c r="R38" s="139"/>
      <c r="S38" s="90">
        <f t="shared" si="10"/>
        <v>194</v>
      </c>
      <c r="T38">
        <f t="shared" si="11"/>
        <v>1</v>
      </c>
      <c r="U38">
        <f t="shared" si="12"/>
        <v>1</v>
      </c>
      <c r="V38">
        <f t="shared" si="13"/>
        <v>1</v>
      </c>
      <c r="W38">
        <f t="shared" si="14"/>
        <v>0</v>
      </c>
      <c r="X38">
        <f t="shared" si="15"/>
        <v>1</v>
      </c>
      <c r="Y38" t="s">
        <v>330</v>
      </c>
    </row>
    <row r="39" spans="1:25" ht="12.75">
      <c r="A39" s="137">
        <v>7</v>
      </c>
      <c r="B39" s="137" t="str">
        <f>IF($C39="","",CONCATENATE(VLOOKUP($C39,Accueil!$A$25:$E$124,5,FALSE),VLOOKUP($C39,Régional!$A$1:$Y$72,7,FALSE)))</f>
        <v>CAH</v>
      </c>
      <c r="C39" s="138" t="str">
        <f>IF(Accueil!A52="","",Accueil!A52)</f>
        <v>11 101850</v>
      </c>
      <c r="D39" s="138" t="str">
        <f>IF($C39="","",VLOOKUP($C39,Régional!$A$1:$Y$72,13,FALSE))</f>
        <v>MOUETTE Amalric</v>
      </c>
      <c r="E39" s="138" t="str">
        <f>IF($C39="","",VLOOKUP($C39,Régional!$A$1:$Y$72,16,FALSE))</f>
        <v>ECOLE DE BOWLING DE CHERBOURG</v>
      </c>
      <c r="F39" s="137">
        <f>IF(ISNUMBER(VLOOKUP($C39,'Journée 1'!$D$5:$P$104,11,FALSE)),VLOOKUP($C39,'Journée 1'!$D$5:$P$104,11,FALSE),0)</f>
        <v>689</v>
      </c>
      <c r="G39" s="137">
        <f>IF(ISNUMBER(VLOOKUP($C39,'Journée 1'!$D$5:$P$104,13,FALSE)),VLOOKUP($C39,'Journée 1'!$D$5:$P$104,13,FALSE),0)</f>
        <v>30</v>
      </c>
      <c r="H39" s="137">
        <f>IF(ISNUMBER(VLOOKUP($C39,'Journée 2'!$D$5:$P$104,11,FALSE)),VLOOKUP($C39,'Journée 2'!$D$5:$P$104,11,FALSE),0)</f>
        <v>699</v>
      </c>
      <c r="I39" s="137">
        <f>IF(ISNUMBER(VLOOKUP($C39,'Journée 2'!$D$5:$P$104,13,FALSE)),VLOOKUP($C39,'Journée 2'!$D$5:$P$104,13,FALSE),0)</f>
        <v>34</v>
      </c>
      <c r="J39" s="137">
        <f>IF(ISNUMBER(VLOOKUP($C39,'Journée 3'!$D$5:$P$104,11,FALSE)),VLOOKUP($C39,'Journée 3'!$D$5:$P$104,11,FALSE),0)</f>
        <v>766</v>
      </c>
      <c r="K39" s="137">
        <f>IF(ISNUMBER(VLOOKUP($C39,'Journée 3'!$D$5:$P$104,13,FALSE)),VLOOKUP($C39,'Journée 3'!$D$5:$P$104,13,FALSE),0)</f>
        <v>34</v>
      </c>
      <c r="L39" s="137">
        <f>IF(ISNUMBER(VLOOKUP($C39,'Journée 4'!$D$5:$P$104,11,FALSE)),VLOOKUP($C39,'Journée 4'!$D$5:$P$104,11,FALSE),0)</f>
        <v>680</v>
      </c>
      <c r="M39" s="137">
        <f>IF(ISNUMBER(VLOOKUP($C39,'Journée 4'!$D$5:$P$104,13,FALSE)),VLOOKUP($C39,'Journée 4'!$D$5:$P$104,13,FALSE),0)</f>
        <v>34</v>
      </c>
      <c r="N39" s="137">
        <f>IF(ISNUMBER(VLOOKUP($C39,'Journée 5'!$D$5:$P$104,11,FALSE)),VLOOKUP($C39,'Journée 5'!$D$5:$P$104,11,FALSE),0)</f>
        <v>0</v>
      </c>
      <c r="O39" s="137">
        <f>IF(ISNUMBER(VLOOKUP($C39,'Journée 5'!$D$5:$P$104,13,FALSE)),VLOOKUP($C39,'Journée 5'!$D$5:$P$104,13,FALSE),0)</f>
        <v>0</v>
      </c>
      <c r="P39" s="137">
        <f t="shared" si="8"/>
        <v>2834</v>
      </c>
      <c r="Q39" s="137">
        <f t="shared" si="9"/>
        <v>132</v>
      </c>
      <c r="R39" s="139"/>
      <c r="S39" s="90">
        <f t="shared" si="10"/>
        <v>132</v>
      </c>
      <c r="T39">
        <f t="shared" si="11"/>
        <v>1</v>
      </c>
      <c r="U39">
        <f t="shared" si="12"/>
        <v>1</v>
      </c>
      <c r="V39">
        <f t="shared" si="13"/>
        <v>1</v>
      </c>
      <c r="W39">
        <f t="shared" si="14"/>
        <v>1</v>
      </c>
      <c r="X39">
        <f t="shared" si="15"/>
        <v>0</v>
      </c>
      <c r="Y39" t="s">
        <v>330</v>
      </c>
    </row>
    <row r="40" spans="1:25" ht="12.75">
      <c r="A40" s="137">
        <v>8</v>
      </c>
      <c r="B40" s="137" t="str">
        <f>IF($C40="","",CONCATENATE(VLOOKUP($C40,Accueil!$A$25:$E$124,5,FALSE),VLOOKUP($C40,Régional!$A$1:$Y$72,7,FALSE)))</f>
        <v>CAH</v>
      </c>
      <c r="C40" s="138" t="str">
        <f>IF(Accueil!A64="","",Accueil!A64)</f>
        <v>14 106441</v>
      </c>
      <c r="D40" s="138" t="str">
        <f>IF($C40="","",VLOOKUP($C40,Régional!$A$1:$Y$72,13,FALSE))</f>
        <v>VAQUEZ Jonas</v>
      </c>
      <c r="E40" s="138" t="str">
        <f>IF($C40="","",VLOOKUP($C40,Régional!$A$1:$Y$72,16,FALSE))</f>
        <v>ECOLE DE BOWLING DE CHERBOURG</v>
      </c>
      <c r="F40" s="137">
        <f>IF(ISNUMBER(VLOOKUP($C40,'Journée 1'!$D$5:$P$104,11,FALSE)),VLOOKUP($C40,'Journée 1'!$D$5:$P$104,11,FALSE),0)</f>
        <v>0</v>
      </c>
      <c r="G40" s="137">
        <f>IF(ISNUMBER(VLOOKUP($C40,'Journée 1'!$D$5:$P$104,13,FALSE)),VLOOKUP($C40,'Journée 1'!$D$5:$P$104,13,FALSE),0)</f>
        <v>0</v>
      </c>
      <c r="H40" s="137">
        <f>IF(ISNUMBER(VLOOKUP($C40,'Journée 2'!$D$5:$P$104,11,FALSE)),VLOOKUP($C40,'Journée 2'!$D$5:$P$104,11,FALSE),0)</f>
        <v>651</v>
      </c>
      <c r="I40" s="137">
        <f>IF(ISNUMBER(VLOOKUP($C40,'Journée 2'!$D$5:$P$104,13,FALSE)),VLOOKUP($C40,'Journée 2'!$D$5:$P$104,13,FALSE),0)</f>
        <v>26</v>
      </c>
      <c r="J40" s="137">
        <f>IF(ISNUMBER(VLOOKUP($C40,'Journée 3'!$D$5:$P$104,11,FALSE)),VLOOKUP($C40,'Journée 3'!$D$5:$P$104,11,FALSE),0)</f>
        <v>614</v>
      </c>
      <c r="K40" s="137">
        <f>IF(ISNUMBER(VLOOKUP($C40,'Journée 3'!$D$5:$P$104,13,FALSE)),VLOOKUP($C40,'Journée 3'!$D$5:$P$104,13,FALSE),0)</f>
        <v>24</v>
      </c>
      <c r="L40" s="137">
        <f>IF(ISNUMBER(VLOOKUP($C40,'Journée 4'!$D$5:$P$104,11,FALSE)),VLOOKUP($C40,'Journée 4'!$D$5:$P$104,11,FALSE),0)</f>
        <v>703</v>
      </c>
      <c r="M40" s="137">
        <f>IF(ISNUMBER(VLOOKUP($C40,'Journée 4'!$D$5:$P$104,13,FALSE)),VLOOKUP($C40,'Journée 4'!$D$5:$P$104,13,FALSE),0)</f>
        <v>38</v>
      </c>
      <c r="N40" s="137">
        <f>IF(ISNUMBER(VLOOKUP($C40,'Journée 5'!$D$5:$P$104,11,FALSE)),VLOOKUP($C40,'Journée 5'!$D$5:$P$104,11,FALSE),0)</f>
        <v>679</v>
      </c>
      <c r="O40" s="137">
        <f>IF(ISNUMBER(VLOOKUP($C40,'Journée 5'!$D$5:$P$104,13,FALSE)),VLOOKUP($C40,'Journée 5'!$D$5:$P$104,13,FALSE),0)</f>
        <v>34</v>
      </c>
      <c r="P40" s="137">
        <f t="shared" si="8"/>
        <v>2647</v>
      </c>
      <c r="Q40" s="137">
        <f t="shared" si="9"/>
        <v>122</v>
      </c>
      <c r="R40" s="103"/>
      <c r="S40" s="55">
        <f t="shared" si="10"/>
        <v>122</v>
      </c>
      <c r="T40">
        <f t="shared" si="11"/>
        <v>0</v>
      </c>
      <c r="U40">
        <f t="shared" si="12"/>
        <v>1</v>
      </c>
      <c r="V40">
        <f t="shared" si="13"/>
        <v>1</v>
      </c>
      <c r="W40">
        <f t="shared" si="14"/>
        <v>1</v>
      </c>
      <c r="X40">
        <f t="shared" si="15"/>
        <v>1</v>
      </c>
      <c r="Y40" t="s">
        <v>330</v>
      </c>
    </row>
    <row r="41" spans="1:24" ht="12.75">
      <c r="A41" s="137">
        <v>9</v>
      </c>
      <c r="B41" s="137" t="str">
        <f>IF($C41="","",CONCATENATE(VLOOKUP($C41,Accueil!$A$25:$E$124,5,FALSE),VLOOKUP($C41,Régional!$A$1:$Y$72,7,FALSE)))</f>
        <v>CAH</v>
      </c>
      <c r="C41" s="138" t="str">
        <f>IF(Accueil!A59="","",Accueil!A59)</f>
        <v>17 112075</v>
      </c>
      <c r="D41" s="138" t="str">
        <f>IF($C41="","",VLOOKUP($C41,Régional!$A$1:$Y$72,13,FALSE))</f>
        <v>FERT Edgar</v>
      </c>
      <c r="E41" s="138" t="str">
        <f>IF($C41="","",VLOOKUP($C41,Régional!$A$1:$Y$72,16,FALSE))</f>
        <v>ECOLE DE BOWLING D'ARGENTAN</v>
      </c>
      <c r="F41" s="137">
        <f>IF(ISNUMBER(VLOOKUP($C41,'Journée 1'!$D$5:$P$104,11,FALSE)),VLOOKUP($C41,'Journée 1'!$D$5:$P$104,11,FALSE),0)</f>
        <v>668</v>
      </c>
      <c r="G41" s="137">
        <f>IF(ISNUMBER(VLOOKUP($C41,'Journée 1'!$D$5:$P$104,13,FALSE)),VLOOKUP($C41,'Journée 1'!$D$5:$P$104,13,FALSE),0)</f>
        <v>26</v>
      </c>
      <c r="H41" s="137">
        <f>IF(ISNUMBER(VLOOKUP($C41,'Journée 2'!$D$5:$P$104,11,FALSE)),VLOOKUP($C41,'Journée 2'!$D$5:$P$104,11,FALSE),0)</f>
        <v>685</v>
      </c>
      <c r="I41" s="137">
        <f>IF(ISNUMBER(VLOOKUP($C41,'Journée 2'!$D$5:$P$104,13,FALSE)),VLOOKUP($C41,'Journée 2'!$D$5:$P$104,13,FALSE),0)</f>
        <v>30</v>
      </c>
      <c r="J41" s="137">
        <f>IF(ISNUMBER(VLOOKUP($C41,'Journée 3'!$D$5:$P$104,11,FALSE)),VLOOKUP($C41,'Journée 3'!$D$5:$P$104,11,FALSE),0)</f>
        <v>689</v>
      </c>
      <c r="K41" s="137">
        <f>IF(ISNUMBER(VLOOKUP($C41,'Journée 3'!$D$5:$P$104,13,FALSE)),VLOOKUP($C41,'Journée 3'!$D$5:$P$104,13,FALSE),0)</f>
        <v>30</v>
      </c>
      <c r="L41" s="137">
        <f>IF(ISNUMBER(VLOOKUP($C41,'Journée 4'!$D$5:$P$104,11,FALSE)),VLOOKUP($C41,'Journée 4'!$D$5:$P$104,11,FALSE),0)</f>
        <v>608</v>
      </c>
      <c r="M41" s="137">
        <f>IF(ISNUMBER(VLOOKUP($C41,'Journée 4'!$D$5:$P$104,13,FALSE)),VLOOKUP($C41,'Journée 4'!$D$5:$P$104,13,FALSE),0)</f>
        <v>26</v>
      </c>
      <c r="N41" s="137">
        <f>IF(ISNUMBER(VLOOKUP($C41,'Journée 5'!$D$5:$P$104,11,FALSE)),VLOOKUP($C41,'Journée 5'!$D$5:$P$104,11,FALSE),0)</f>
        <v>642</v>
      </c>
      <c r="O41" s="137">
        <f>IF(ISNUMBER(VLOOKUP($C41,'Journée 5'!$D$5:$P$104,13,FALSE)),VLOOKUP($C41,'Journée 5'!$D$5:$P$104,13,FALSE),0)</f>
        <v>30</v>
      </c>
      <c r="P41" s="137">
        <f t="shared" si="8"/>
        <v>2684</v>
      </c>
      <c r="Q41" s="137">
        <f t="shared" si="9"/>
        <v>116</v>
      </c>
      <c r="R41" s="139"/>
      <c r="S41" s="90">
        <f t="shared" si="10"/>
        <v>116</v>
      </c>
      <c r="T41">
        <f t="shared" si="11"/>
        <v>1</v>
      </c>
      <c r="U41">
        <f t="shared" si="12"/>
        <v>1</v>
      </c>
      <c r="V41">
        <f t="shared" si="13"/>
        <v>1</v>
      </c>
      <c r="W41">
        <f t="shared" si="14"/>
        <v>1</v>
      </c>
      <c r="X41">
        <f t="shared" si="15"/>
        <v>1</v>
      </c>
    </row>
    <row r="42" spans="1:24" ht="12.75">
      <c r="A42" s="137">
        <v>10</v>
      </c>
      <c r="B42" s="137" t="str">
        <f>IF($C42="","",CONCATENATE(VLOOKUP($C42,Accueil!$A$25:$E$124,5,FALSE),VLOOKUP($C42,Régional!$A$1:$Y$72,7,FALSE)))</f>
        <v>CAH</v>
      </c>
      <c r="C42" s="138" t="str">
        <f>IF(Accueil!A71="","",Accueil!A71)</f>
        <v>18 114264</v>
      </c>
      <c r="D42" s="138" t="str">
        <f>IF($C42="","",VLOOKUP($C42,Régional!$A$1:$Y$72,13,FALSE))</f>
        <v>GAUDICHE Tom</v>
      </c>
      <c r="E42" s="138" t="str">
        <f>IF($C42="","",VLOOKUP($C42,Régional!$A$1:$Y$72,16,FALSE))</f>
        <v>ECOLE DE BOWLING DE CHERBOURG</v>
      </c>
      <c r="F42" s="137">
        <f>IF(ISNUMBER(VLOOKUP($C42,'Journée 1'!$D$5:$P$104,11,FALSE)),VLOOKUP($C42,'Journée 1'!$D$5:$P$104,11,FALSE),0)</f>
        <v>0</v>
      </c>
      <c r="G42" s="137">
        <f>IF(ISNUMBER(VLOOKUP($C42,'Journée 1'!$D$5:$P$104,13,FALSE)),VLOOKUP($C42,'Journée 1'!$D$5:$P$104,13,FALSE),0)</f>
        <v>0</v>
      </c>
      <c r="H42" s="137">
        <f>IF(ISNUMBER(VLOOKUP($C42,'Journée 2'!$D$5:$P$104,11,FALSE)),VLOOKUP($C42,'Journée 2'!$D$5:$P$104,11,FALSE),0)</f>
        <v>0</v>
      </c>
      <c r="I42" s="137">
        <f>IF(ISNUMBER(VLOOKUP($C42,'Journée 2'!$D$5:$P$104,13,FALSE)),VLOOKUP($C42,'Journée 2'!$D$5:$P$104,13,FALSE),0)</f>
        <v>0</v>
      </c>
      <c r="J42" s="137">
        <f>IF(ISNUMBER(VLOOKUP($C42,'Journée 3'!$D$5:$P$104,11,FALSE)),VLOOKUP($C42,'Journée 3'!$D$5:$P$104,11,FALSE),0)</f>
        <v>647</v>
      </c>
      <c r="K42" s="137">
        <f>IF(ISNUMBER(VLOOKUP($C42,'Journée 3'!$D$5:$P$104,13,FALSE)),VLOOKUP($C42,'Journée 3'!$D$5:$P$104,13,FALSE),0)</f>
        <v>26</v>
      </c>
      <c r="L42" s="137">
        <f>IF(ISNUMBER(VLOOKUP($C42,'Journée 4'!$D$5:$P$104,11,FALSE)),VLOOKUP($C42,'Journée 4'!$D$5:$P$104,11,FALSE),0)</f>
        <v>622</v>
      </c>
      <c r="M42" s="137">
        <f>IF(ISNUMBER(VLOOKUP($C42,'Journée 4'!$D$5:$P$104,13,FALSE)),VLOOKUP($C42,'Journée 4'!$D$5:$P$104,13,FALSE),0)</f>
        <v>30</v>
      </c>
      <c r="N42" s="137">
        <f>IF(ISNUMBER(VLOOKUP($C42,'Journée 5'!$D$5:$P$104,11,FALSE)),VLOOKUP($C42,'Journée 5'!$D$5:$P$104,11,FALSE),0)</f>
        <v>701</v>
      </c>
      <c r="O42" s="137">
        <f>IF(ISNUMBER(VLOOKUP($C42,'Journée 5'!$D$5:$P$104,13,FALSE)),VLOOKUP($C42,'Journée 5'!$D$5:$P$104,13,FALSE),0)</f>
        <v>38</v>
      </c>
      <c r="P42" s="137">
        <f t="shared" si="8"/>
        <v>1970</v>
      </c>
      <c r="Q42" s="137">
        <f t="shared" si="9"/>
        <v>94</v>
      </c>
      <c r="R42" s="103"/>
      <c r="S42" s="55">
        <f t="shared" si="10"/>
        <v>94</v>
      </c>
      <c r="T42">
        <f t="shared" si="11"/>
        <v>0</v>
      </c>
      <c r="U42">
        <f t="shared" si="12"/>
        <v>0</v>
      </c>
      <c r="V42">
        <f t="shared" si="13"/>
        <v>1</v>
      </c>
      <c r="W42">
        <f t="shared" si="14"/>
        <v>1</v>
      </c>
      <c r="X42">
        <f t="shared" si="15"/>
        <v>1</v>
      </c>
    </row>
    <row r="43" spans="1:24" ht="12.75">
      <c r="A43" s="137">
        <v>11</v>
      </c>
      <c r="B43" s="137" t="str">
        <f>IF($C43="","",CONCATENATE(VLOOKUP($C43,Accueil!$A$25:$E$124,5,FALSE),VLOOKUP($C43,Régional!$A$1:$Y$72,7,FALSE)))</f>
        <v>CAH</v>
      </c>
      <c r="C43" s="138" t="str">
        <f>IF(Accueil!A65="","",Accueil!A65)</f>
        <v>18 113921</v>
      </c>
      <c r="D43" s="138" t="str">
        <f>IF($C43="","",VLOOKUP($C43,Régional!$A$1:$Y$72,13,FALSE))</f>
        <v>DURIEZ Souleyman</v>
      </c>
      <c r="E43" s="138" t="str">
        <f>IF($C43="","",VLOOKUP($C43,Régional!$A$1:$Y$72,16,FALSE))</f>
        <v>ECOLE DE BOWLING DE CHERBOURG</v>
      </c>
      <c r="F43" s="137">
        <f>IF(ISNUMBER(VLOOKUP($C43,'Journée 1'!$D$5:$P$104,11,FALSE)),VLOOKUP($C43,'Journée 1'!$D$5:$P$104,11,FALSE),0)</f>
        <v>0</v>
      </c>
      <c r="G43" s="137">
        <f>IF(ISNUMBER(VLOOKUP($C43,'Journée 1'!$D$5:$P$104,13,FALSE)),VLOOKUP($C43,'Journée 1'!$D$5:$P$104,13,FALSE),0)</f>
        <v>0</v>
      </c>
      <c r="H43" s="137">
        <f>IF(ISNUMBER(VLOOKUP($C43,'Journée 2'!$D$5:$P$104,11,FALSE)),VLOOKUP($C43,'Journée 2'!$D$5:$P$104,11,FALSE),0)</f>
        <v>386</v>
      </c>
      <c r="I43" s="137">
        <f>IF(ISNUMBER(VLOOKUP($C43,'Journée 2'!$D$5:$P$104,13,FALSE)),VLOOKUP($C43,'Journée 2'!$D$5:$P$104,13,FALSE),0)</f>
        <v>24</v>
      </c>
      <c r="J43" s="137">
        <f>IF(ISNUMBER(VLOOKUP($C43,'Journée 3'!$D$5:$P$104,11,FALSE)),VLOOKUP($C43,'Journée 3'!$D$5:$P$104,11,FALSE),0)</f>
        <v>472</v>
      </c>
      <c r="K43" s="137">
        <f>IF(ISNUMBER(VLOOKUP($C43,'Journée 3'!$D$5:$P$104,13,FALSE)),VLOOKUP($C43,'Journée 3'!$D$5:$P$104,13,FALSE),0)</f>
        <v>22</v>
      </c>
      <c r="L43" s="137">
        <f>IF(ISNUMBER(VLOOKUP($C43,'Journée 4'!$D$5:$P$104,11,FALSE)),VLOOKUP($C43,'Journée 4'!$D$5:$P$104,11,FALSE),0)</f>
        <v>411</v>
      </c>
      <c r="M43" s="137">
        <f>IF(ISNUMBER(VLOOKUP($C43,'Journée 4'!$D$5:$P$104,13,FALSE)),VLOOKUP($C43,'Journée 4'!$D$5:$P$104,13,FALSE),0)</f>
        <v>22</v>
      </c>
      <c r="N43" s="137">
        <f>IF(ISNUMBER(VLOOKUP($C43,'Journée 5'!$D$5:$P$104,11,FALSE)),VLOOKUP($C43,'Journée 5'!$D$5:$P$104,11,FALSE),0)</f>
        <v>0</v>
      </c>
      <c r="O43" s="137">
        <f>IF(ISNUMBER(VLOOKUP($C43,'Journée 5'!$D$5:$P$104,13,FALSE)),VLOOKUP($C43,'Journée 5'!$D$5:$P$104,13,FALSE),0)</f>
        <v>0</v>
      </c>
      <c r="P43" s="137">
        <f t="shared" si="8"/>
        <v>1269</v>
      </c>
      <c r="Q43" s="137">
        <f t="shared" si="9"/>
        <v>68</v>
      </c>
      <c r="R43" s="103"/>
      <c r="S43" s="55">
        <f t="shared" si="10"/>
        <v>68</v>
      </c>
      <c r="T43">
        <f t="shared" si="11"/>
        <v>0</v>
      </c>
      <c r="U43">
        <f t="shared" si="12"/>
        <v>1</v>
      </c>
      <c r="V43">
        <f t="shared" si="13"/>
        <v>1</v>
      </c>
      <c r="W43">
        <f t="shared" si="14"/>
        <v>1</v>
      </c>
      <c r="X43">
        <f t="shared" si="15"/>
        <v>0</v>
      </c>
    </row>
    <row r="44" spans="1:24" ht="12.75">
      <c r="A44" s="137">
        <v>12</v>
      </c>
      <c r="B44" s="137" t="str">
        <f>IF($C44="","",CONCATENATE(VLOOKUP($C44,Accueil!$A$25:$E$124,5,FALSE),VLOOKUP($C44,Régional!$A$1:$Y$72,7,FALSE)))</f>
        <v>CAH</v>
      </c>
      <c r="C44" s="138" t="str">
        <f>IF(Accueil!A49="","",Accueil!A49)</f>
        <v>17 111770</v>
      </c>
      <c r="D44" s="138" t="str">
        <f>IF($C44="","",VLOOKUP($C44,Régional!$A$1:$Y$72,13,FALSE))</f>
        <v>KELLER Antonin</v>
      </c>
      <c r="E44" s="138" t="str">
        <f>IF($C44="","",VLOOKUP($C44,Régional!$A$1:$Y$72,16,FALSE))</f>
        <v>ECOLE DE BOWLING DE CHERBOURG</v>
      </c>
      <c r="F44" s="137">
        <f>IF(ISNUMBER(VLOOKUP($C44,'Journée 1'!$D$5:$P$104,11,FALSE)),VLOOKUP($C44,'Journée 1'!$D$5:$P$104,11,FALSE),0)</f>
        <v>745</v>
      </c>
      <c r="G44" s="137">
        <f>IF(ISNUMBER(VLOOKUP($C44,'Journée 1'!$D$5:$P$104,13,FALSE)),VLOOKUP($C44,'Journée 1'!$D$5:$P$104,13,FALSE),0)</f>
        <v>38</v>
      </c>
      <c r="H44" s="137">
        <f>IF(ISNUMBER(VLOOKUP($C44,'Journée 2'!$D$5:$P$104,11,FALSE)),VLOOKUP($C44,'Journée 2'!$D$5:$P$104,11,FALSE),0)</f>
        <v>0</v>
      </c>
      <c r="I44" s="137">
        <f>IF(ISNUMBER(VLOOKUP($C44,'Journée 2'!$D$5:$P$104,13,FALSE)),VLOOKUP($C44,'Journée 2'!$D$5:$P$104,13,FALSE),0)</f>
        <v>0</v>
      </c>
      <c r="J44" s="137">
        <f>IF(ISNUMBER(VLOOKUP($C44,'Journée 3'!$D$5:$P$104,11,FALSE)),VLOOKUP($C44,'Journée 3'!$D$5:$P$104,11,FALSE),0)</f>
        <v>0</v>
      </c>
      <c r="K44" s="137">
        <f>IF(ISNUMBER(VLOOKUP($C44,'Journée 3'!$D$5:$P$104,13,FALSE)),VLOOKUP($C44,'Journée 3'!$D$5:$P$104,13,FALSE),0)</f>
        <v>0</v>
      </c>
      <c r="L44" s="137">
        <f>IF(ISNUMBER(VLOOKUP($C44,'Journée 4'!$D$5:$P$104,11,FALSE)),VLOOKUP($C44,'Journée 4'!$D$5:$P$104,11,FALSE),0)</f>
        <v>412</v>
      </c>
      <c r="M44" s="137">
        <f>IF(ISNUMBER(VLOOKUP($C44,'Journée 4'!$D$5:$P$104,13,FALSE)),VLOOKUP($C44,'Journée 4'!$D$5:$P$104,13,FALSE),0)</f>
        <v>24</v>
      </c>
      <c r="N44" s="137">
        <f>IF(ISNUMBER(VLOOKUP($C44,'Journée 5'!$D$5:$P$104,11,FALSE)),VLOOKUP($C44,'Journée 5'!$D$5:$P$104,11,FALSE),0)</f>
        <v>0</v>
      </c>
      <c r="O44" s="137">
        <f>IF(ISNUMBER(VLOOKUP($C44,'Journée 5'!$D$5:$P$104,13,FALSE)),VLOOKUP($C44,'Journée 5'!$D$5:$P$104,13,FALSE),0)</f>
        <v>0</v>
      </c>
      <c r="P44" s="137">
        <f t="shared" si="8"/>
        <v>1157</v>
      </c>
      <c r="Q44" s="137">
        <f t="shared" si="9"/>
        <v>62</v>
      </c>
      <c r="R44" s="139"/>
      <c r="S44" s="90">
        <f t="shared" si="10"/>
        <v>62</v>
      </c>
      <c r="T44">
        <f t="shared" si="11"/>
        <v>1</v>
      </c>
      <c r="U44">
        <f t="shared" si="12"/>
        <v>0</v>
      </c>
      <c r="V44">
        <f t="shared" si="13"/>
        <v>0</v>
      </c>
      <c r="W44">
        <f t="shared" si="14"/>
        <v>1</v>
      </c>
      <c r="X44">
        <f t="shared" si="15"/>
        <v>0</v>
      </c>
    </row>
    <row r="45" spans="1:25" ht="12.75">
      <c r="A45" s="79">
        <v>1</v>
      </c>
      <c r="B45" s="79" t="str">
        <f>IF($C45="","",CONCATENATE(VLOOKUP($C45,Accueil!$A$25:$E$124,5,FALSE),VLOOKUP($C45,Régional!$A$1:$Y$72,7,FALSE)))</f>
        <v>CAF</v>
      </c>
      <c r="C45" s="80" t="str">
        <f>IF(Accueil!A30="","",Accueil!A30)</f>
        <v>13 105141</v>
      </c>
      <c r="D45" s="80" t="str">
        <f>IF($C45="","",VLOOKUP($C45,Régional!$A$1:$Y$72,13,FALSE))</f>
        <v>SORET Lou-Ann</v>
      </c>
      <c r="E45" s="80" t="str">
        <f>IF($C45="","",VLOOKUP($C45,Régional!$A$1:$Y$72,16,FALSE))</f>
        <v>FLERS BOWLING IMPACT</v>
      </c>
      <c r="F45" s="79">
        <f>IF(ISNUMBER(VLOOKUP($C45,'Journée 1'!$D$5:$P$104,11,FALSE)),VLOOKUP($C45,'Journée 1'!$D$5:$P$104,11,FALSE),0)</f>
        <v>925</v>
      </c>
      <c r="G45" s="79">
        <f>IF(ISNUMBER(VLOOKUP($C45,'Journée 1'!$D$5:$P$104,13,FALSE)),VLOOKUP($C45,'Journée 1'!$D$5:$P$104,13,FALSE),0)</f>
        <v>80</v>
      </c>
      <c r="H45" s="79">
        <f>IF(ISNUMBER(VLOOKUP($C45,'Journée 2'!$D$5:$P$104,11,FALSE)),VLOOKUP($C45,'Journée 2'!$D$5:$P$104,11,FALSE),0)</f>
        <v>966</v>
      </c>
      <c r="I45" s="79">
        <f>IF(ISNUMBER(VLOOKUP($C45,'Journée 2'!$D$5:$P$104,13,FALSE)),VLOOKUP($C45,'Journée 2'!$D$5:$P$104,13,FALSE),0)</f>
        <v>60</v>
      </c>
      <c r="J45" s="79">
        <f>IF(ISNUMBER(VLOOKUP($C45,'Journée 3'!$D$5:$P$104,11,FALSE)),VLOOKUP($C45,'Journée 3'!$D$5:$P$104,11,FALSE),0)</f>
        <v>999</v>
      </c>
      <c r="K45" s="79">
        <f>IF(ISNUMBER(VLOOKUP($C45,'Journée 3'!$D$5:$P$104,13,FALSE)),VLOOKUP($C45,'Journée 3'!$D$5:$P$104,13,FALSE),0)</f>
        <v>80</v>
      </c>
      <c r="L45" s="79">
        <f>IF(ISNUMBER(VLOOKUP($C45,'Journée 4'!$D$5:$P$104,11,FALSE)),VLOOKUP($C45,'Journée 4'!$D$5:$P$104,11,FALSE),0)</f>
        <v>1160</v>
      </c>
      <c r="M45" s="79">
        <f>IF(ISNUMBER(VLOOKUP($C45,'Journée 4'!$D$5:$P$104,13,FALSE)),VLOOKUP($C45,'Journée 4'!$D$5:$P$104,13,FALSE),0)</f>
        <v>80</v>
      </c>
      <c r="N45" s="79">
        <f>IF(ISNUMBER(VLOOKUP($C45,'Journée 5'!$D$5:$P$104,11,FALSE)),VLOOKUP($C45,'Journée 5'!$D$5:$P$104,11,FALSE),0)</f>
        <v>1006</v>
      </c>
      <c r="O45" s="79">
        <f>IF(ISNUMBER(VLOOKUP($C45,'Journée 5'!$D$5:$P$104,13,FALSE)),VLOOKUP($C45,'Journée 5'!$D$5:$P$104,13,FALSE),0)</f>
        <v>60</v>
      </c>
      <c r="P45" s="79">
        <f t="shared" si="8"/>
        <v>4131</v>
      </c>
      <c r="Q45" s="79">
        <f t="shared" si="9"/>
        <v>300</v>
      </c>
      <c r="R45" s="134"/>
      <c r="S45" s="132">
        <f t="shared" si="10"/>
        <v>300</v>
      </c>
      <c r="T45">
        <f t="shared" si="11"/>
        <v>1</v>
      </c>
      <c r="U45">
        <f t="shared" si="12"/>
        <v>1</v>
      </c>
      <c r="V45">
        <f t="shared" si="13"/>
        <v>1</v>
      </c>
      <c r="W45">
        <f t="shared" si="14"/>
        <v>1</v>
      </c>
      <c r="X45">
        <f t="shared" si="15"/>
        <v>1</v>
      </c>
      <c r="Y45" t="s">
        <v>331</v>
      </c>
    </row>
    <row r="46" spans="1:25" ht="12.75">
      <c r="A46" s="79">
        <v>2</v>
      </c>
      <c r="B46" s="79" t="str">
        <f>IF($C46="","",CONCATENATE(VLOOKUP($C46,Accueil!$A$25:$E$124,5,FALSE),VLOOKUP($C46,Régional!$A$1:$Y$72,7,FALSE)))</f>
        <v>CAF</v>
      </c>
      <c r="C46" s="80" t="str">
        <f>IF(Accueil!A53="","",Accueil!A53)</f>
        <v>12 103801</v>
      </c>
      <c r="D46" s="80" t="str">
        <f>IF($C46="","",VLOOKUP($C46,Régional!$A$1:$Y$72,13,FALSE))</f>
        <v>LEMIERE Laurie</v>
      </c>
      <c r="E46" s="80" t="str">
        <f>IF($C46="","",VLOOKUP($C46,Régional!$A$1:$Y$72,16,FALSE))</f>
        <v>ECOLE DE BOWLING DE CHERBOURG</v>
      </c>
      <c r="F46" s="79">
        <f>IF(ISNUMBER(VLOOKUP($C46,'Journée 1'!$D$5:$P$104,11,FALSE)),VLOOKUP($C46,'Journée 1'!$D$5:$P$104,11,FALSE),0)</f>
        <v>862</v>
      </c>
      <c r="G46" s="79">
        <f>IF(ISNUMBER(VLOOKUP($C46,'Journée 1'!$D$5:$P$104,13,FALSE)),VLOOKUP($C46,'Journée 1'!$D$5:$P$104,13,FALSE),0)</f>
        <v>60</v>
      </c>
      <c r="H46" s="79">
        <f>IF(ISNUMBER(VLOOKUP($C46,'Journée 2'!$D$5:$P$104,11,FALSE)),VLOOKUP($C46,'Journée 2'!$D$5:$P$104,11,FALSE),0)</f>
        <v>0</v>
      </c>
      <c r="I46" s="79">
        <f>IF(ISNUMBER(VLOOKUP($C46,'Journée 2'!$D$5:$P$104,13,FALSE)),VLOOKUP($C46,'Journée 2'!$D$5:$P$104,13,FALSE),0)</f>
        <v>0</v>
      </c>
      <c r="J46" s="79">
        <f>IF(ISNUMBER(VLOOKUP($C46,'Journée 3'!$D$5:$P$104,11,FALSE)),VLOOKUP($C46,'Journée 3'!$D$5:$P$104,11,FALSE),0)</f>
        <v>879</v>
      </c>
      <c r="K46" s="79">
        <f>IF(ISNUMBER(VLOOKUP($C46,'Journée 3'!$D$5:$P$104,13,FALSE)),VLOOKUP($C46,'Journée 3'!$D$5:$P$104,13,FALSE),0)</f>
        <v>50</v>
      </c>
      <c r="L46" s="79">
        <f>IF(ISNUMBER(VLOOKUP($C46,'Journée 4'!$D$5:$P$104,11,FALSE)),VLOOKUP($C46,'Journée 4'!$D$5:$P$104,11,FALSE),0)</f>
        <v>998</v>
      </c>
      <c r="M46" s="79">
        <f>IF(ISNUMBER(VLOOKUP($C46,'Journée 4'!$D$5:$P$104,13,FALSE)),VLOOKUP($C46,'Journée 4'!$D$5:$P$104,13,FALSE),0)</f>
        <v>60</v>
      </c>
      <c r="N46" s="79">
        <f>IF(ISNUMBER(VLOOKUP($C46,'Journée 5'!$D$5:$P$104,11,FALSE)),VLOOKUP($C46,'Journée 5'!$D$5:$P$104,11,FALSE),0)</f>
        <v>1015</v>
      </c>
      <c r="O46" s="79">
        <f>IF(ISNUMBER(VLOOKUP($C46,'Journée 5'!$D$5:$P$104,13,FALSE)),VLOOKUP($C46,'Journée 5'!$D$5:$P$104,13,FALSE),0)</f>
        <v>80</v>
      </c>
      <c r="P46" s="79">
        <f t="shared" si="8"/>
        <v>3754</v>
      </c>
      <c r="Q46" s="79">
        <f t="shared" si="9"/>
        <v>250</v>
      </c>
      <c r="R46" s="134"/>
      <c r="S46" s="132">
        <f t="shared" si="10"/>
        <v>250</v>
      </c>
      <c r="T46">
        <f t="shared" si="11"/>
        <v>1</v>
      </c>
      <c r="U46">
        <f t="shared" si="12"/>
        <v>0</v>
      </c>
      <c r="V46">
        <f t="shared" si="13"/>
        <v>1</v>
      </c>
      <c r="W46">
        <f t="shared" si="14"/>
        <v>1</v>
      </c>
      <c r="X46">
        <f t="shared" si="15"/>
        <v>1</v>
      </c>
      <c r="Y46" t="s">
        <v>331</v>
      </c>
    </row>
    <row r="47" spans="1:25" ht="12.75">
      <c r="A47" s="79">
        <v>3</v>
      </c>
      <c r="B47" s="79" t="str">
        <f>IF($C47="","",CONCATENATE(VLOOKUP($C47,Accueil!$A$25:$E$124,5,FALSE),VLOOKUP($C47,Régional!$A$1:$Y$72,7,FALSE)))</f>
        <v>CAF</v>
      </c>
      <c r="C47" s="80" t="str">
        <f>IF(Accueil!A29="","",Accueil!A29)</f>
        <v>15 108165</v>
      </c>
      <c r="D47" s="80" t="str">
        <f>IF($C47="","",VLOOKUP($C47,Régional!$A$1:$Y$72,13,FALSE))</f>
        <v>HAMARD Fanny</v>
      </c>
      <c r="E47" s="80" t="str">
        <f>IF($C47="","",VLOOKUP($C47,Régional!$A$1:$Y$72,16,FALSE))</f>
        <v>FLERS BOWLING IMPACT</v>
      </c>
      <c r="F47" s="79">
        <f>IF(ISNUMBER(VLOOKUP($C47,'Journée 1'!$D$5:$P$104,11,FALSE)),VLOOKUP($C47,'Journée 1'!$D$5:$P$104,11,FALSE),0)</f>
        <v>785</v>
      </c>
      <c r="G47" s="79">
        <f>IF(ISNUMBER(VLOOKUP($C47,'Journée 1'!$D$5:$P$104,13,FALSE)),VLOOKUP($C47,'Journée 1'!$D$5:$P$104,13,FALSE),0)</f>
        <v>50</v>
      </c>
      <c r="H47" s="79">
        <f>IF(ISNUMBER(VLOOKUP($C47,'Journée 2'!$D$5:$P$104,11,FALSE)),VLOOKUP($C47,'Journée 2'!$D$5:$P$104,11,FALSE),0)</f>
        <v>977</v>
      </c>
      <c r="I47" s="79">
        <f>IF(ISNUMBER(VLOOKUP($C47,'Journée 2'!$D$5:$P$104,13,FALSE)),VLOOKUP($C47,'Journée 2'!$D$5:$P$104,13,FALSE),0)</f>
        <v>80</v>
      </c>
      <c r="J47" s="79">
        <f>IF(ISNUMBER(VLOOKUP($C47,'Journée 3'!$D$5:$P$104,11,FALSE)),VLOOKUP($C47,'Journée 3'!$D$5:$P$104,11,FALSE),0)</f>
        <v>995</v>
      </c>
      <c r="K47" s="79">
        <f>IF(ISNUMBER(VLOOKUP($C47,'Journée 3'!$D$5:$P$104,13,FALSE)),VLOOKUP($C47,'Journée 3'!$D$5:$P$104,13,FALSE),0)</f>
        <v>60</v>
      </c>
      <c r="L47" s="79">
        <f>IF(ISNUMBER(VLOOKUP($C47,'Journée 4'!$D$5:$P$104,11,FALSE)),VLOOKUP($C47,'Journée 4'!$D$5:$P$104,11,FALSE),0)</f>
        <v>920</v>
      </c>
      <c r="M47" s="79">
        <f>IF(ISNUMBER(VLOOKUP($C47,'Journée 4'!$D$5:$P$104,13,FALSE)),VLOOKUP($C47,'Journée 4'!$D$5:$P$104,13,FALSE),0)</f>
        <v>50</v>
      </c>
      <c r="N47" s="79">
        <f>IF(ISNUMBER(VLOOKUP($C47,'Journée 5'!$D$5:$P$104,11,FALSE)),VLOOKUP($C47,'Journée 5'!$D$5:$P$104,11,FALSE),0)</f>
        <v>934</v>
      </c>
      <c r="O47" s="79">
        <f>IF(ISNUMBER(VLOOKUP($C47,'Journée 5'!$D$5:$P$104,13,FALSE)),VLOOKUP($C47,'Journée 5'!$D$5:$P$104,13,FALSE),0)</f>
        <v>50</v>
      </c>
      <c r="P47" s="79">
        <f t="shared" si="8"/>
        <v>3826</v>
      </c>
      <c r="Q47" s="79">
        <f t="shared" si="9"/>
        <v>240</v>
      </c>
      <c r="R47" s="134"/>
      <c r="S47" s="132">
        <f t="shared" si="10"/>
        <v>240</v>
      </c>
      <c r="T47">
        <f t="shared" si="11"/>
        <v>1</v>
      </c>
      <c r="U47">
        <f t="shared" si="12"/>
        <v>1</v>
      </c>
      <c r="V47">
        <f t="shared" si="13"/>
        <v>1</v>
      </c>
      <c r="W47">
        <f t="shared" si="14"/>
        <v>1</v>
      </c>
      <c r="X47">
        <f t="shared" si="15"/>
        <v>1</v>
      </c>
      <c r="Y47" t="s">
        <v>331</v>
      </c>
    </row>
    <row r="48" spans="1:24" ht="12.75">
      <c r="A48" s="79">
        <v>4</v>
      </c>
      <c r="B48" s="79" t="str">
        <f>IF($C48="","",CONCATENATE(VLOOKUP($C48,Accueil!$A$25:$E$124,5,FALSE),VLOOKUP($C48,Régional!$A$1:$Y$72,7,FALSE)))</f>
        <v>CAF</v>
      </c>
      <c r="C48" s="80" t="str">
        <f>IF(Accueil!A57="","",Accueil!A57)</f>
        <v>14 106475</v>
      </c>
      <c r="D48" s="80" t="str">
        <f>IF($C48="","",VLOOKUP($C48,Régional!$A$1:$Y$72,13,FALSE))</f>
        <v>CULLERON Noémie</v>
      </c>
      <c r="E48" s="80" t="str">
        <f>IF($C48="","",VLOOKUP($C48,Régional!$A$1:$Y$72,16,FALSE))</f>
        <v>ECOLE DE BOWLING DE SAINT LO</v>
      </c>
      <c r="F48" s="79">
        <f>IF(ISNUMBER(VLOOKUP($C48,'Journée 1'!$D$5:$P$104,11,FALSE)),VLOOKUP($C48,'Journée 1'!$D$5:$P$104,11,FALSE),0)</f>
        <v>713</v>
      </c>
      <c r="G48" s="79">
        <f>IF(ISNUMBER(VLOOKUP($C48,'Journée 1'!$D$5:$P$104,13,FALSE)),VLOOKUP($C48,'Journée 1'!$D$5:$P$104,13,FALSE),0)</f>
        <v>46</v>
      </c>
      <c r="H48" s="79">
        <f>IF(ISNUMBER(VLOOKUP($C48,'Journée 2'!$D$5:$P$104,11,FALSE)),VLOOKUP($C48,'Journée 2'!$D$5:$P$104,11,FALSE),0)</f>
        <v>724</v>
      </c>
      <c r="I48" s="79">
        <f>IF(ISNUMBER(VLOOKUP($C48,'Journée 2'!$D$5:$P$104,13,FALSE)),VLOOKUP($C48,'Journée 2'!$D$5:$P$104,13,FALSE),0)</f>
        <v>50</v>
      </c>
      <c r="J48" s="79">
        <f>IF(ISNUMBER(VLOOKUP($C48,'Journée 3'!$D$5:$P$104,11,FALSE)),VLOOKUP($C48,'Journée 3'!$D$5:$P$104,11,FALSE),0)</f>
        <v>819</v>
      </c>
      <c r="K48" s="79">
        <f>IF(ISNUMBER(VLOOKUP($C48,'Journée 3'!$D$5:$P$104,13,FALSE)),VLOOKUP($C48,'Journée 3'!$D$5:$P$104,13,FALSE),0)</f>
        <v>46</v>
      </c>
      <c r="L48" s="79">
        <f>IF(ISNUMBER(VLOOKUP($C48,'Journée 4'!$D$5:$P$104,11,FALSE)),VLOOKUP($C48,'Journée 4'!$D$5:$P$104,11,FALSE),0)</f>
        <v>777</v>
      </c>
      <c r="M48" s="79">
        <f>IF(ISNUMBER(VLOOKUP($C48,'Journée 4'!$D$5:$P$104,13,FALSE)),VLOOKUP($C48,'Journée 4'!$D$5:$P$104,13,FALSE),0)</f>
        <v>46</v>
      </c>
      <c r="N48" s="79">
        <f>IF(ISNUMBER(VLOOKUP($C48,'Journée 5'!$D$5:$P$104,11,FALSE)),VLOOKUP($C48,'Journée 5'!$D$5:$P$104,11,FALSE),0)</f>
        <v>809</v>
      </c>
      <c r="O48" s="79">
        <f>IF(ISNUMBER(VLOOKUP($C48,'Journée 5'!$D$5:$P$104,13,FALSE)),VLOOKUP($C48,'Journée 5'!$D$5:$P$104,13,FALSE),0)</f>
        <v>46</v>
      </c>
      <c r="P48" s="79">
        <f t="shared" si="8"/>
        <v>3129</v>
      </c>
      <c r="Q48" s="79">
        <f t="shared" si="9"/>
        <v>188</v>
      </c>
      <c r="R48" s="139"/>
      <c r="S48" s="90">
        <f t="shared" si="10"/>
        <v>188</v>
      </c>
      <c r="T48">
        <f t="shared" si="11"/>
        <v>1</v>
      </c>
      <c r="U48">
        <f t="shared" si="12"/>
        <v>1</v>
      </c>
      <c r="V48">
        <f t="shared" si="13"/>
        <v>1</v>
      </c>
      <c r="W48">
        <f t="shared" si="14"/>
        <v>1</v>
      </c>
      <c r="X48">
        <f t="shared" si="15"/>
        <v>1</v>
      </c>
    </row>
    <row r="49" spans="1:24" ht="12.75">
      <c r="A49" s="79">
        <v>5</v>
      </c>
      <c r="B49" s="79" t="str">
        <f>IF($C49="","",CONCATENATE(VLOOKUP($C49,Accueil!$A$25:$E$124,5,FALSE),VLOOKUP($C49,Régional!$A$1:$Y$72,7,FALSE)))</f>
        <v>CAF</v>
      </c>
      <c r="C49" s="80" t="str">
        <f>IF(Accueil!A72="","",Accueil!A72)</f>
        <v>18 114511</v>
      </c>
      <c r="D49" s="80" t="str">
        <f>IF($C49="","",VLOOKUP($C49,Régional!$A$1:$Y$72,13,FALSE))</f>
        <v>BRISARD Enora</v>
      </c>
      <c r="E49" s="80" t="str">
        <f>IF($C49="","",VLOOKUP($C49,Régional!$A$1:$Y$72,16,FALSE))</f>
        <v>FLERS BOWLING IMPACT</v>
      </c>
      <c r="F49" s="79">
        <f>IF(ISNUMBER(VLOOKUP($C49,'Journée 1'!$D$5:$P$104,11,FALSE)),VLOOKUP($C49,'Journée 1'!$D$5:$P$104,11,FALSE),0)</f>
        <v>0</v>
      </c>
      <c r="G49" s="79">
        <f>IF(ISNUMBER(VLOOKUP($C49,'Journée 1'!$D$5:$P$104,13,FALSE)),VLOOKUP($C49,'Journée 1'!$D$5:$P$104,13,FALSE),0)</f>
        <v>0</v>
      </c>
      <c r="H49" s="79">
        <f>IF(ISNUMBER(VLOOKUP($C49,'Journée 2'!$D$5:$P$104,11,FALSE)),VLOOKUP($C49,'Journée 2'!$D$5:$P$104,11,FALSE),0)</f>
        <v>0</v>
      </c>
      <c r="I49" s="79">
        <f>IF(ISNUMBER(VLOOKUP($C49,'Journée 2'!$D$5:$P$104,13,FALSE)),VLOOKUP($C49,'Journée 2'!$D$5:$P$104,13,FALSE),0)</f>
        <v>0</v>
      </c>
      <c r="J49" s="79">
        <f>IF(ISNUMBER(VLOOKUP($C49,'Journée 3'!$D$5:$P$104,11,FALSE)),VLOOKUP($C49,'Journée 3'!$D$5:$P$104,11,FALSE),0)</f>
        <v>0</v>
      </c>
      <c r="K49" s="79">
        <f>IF(ISNUMBER(VLOOKUP($C49,'Journée 3'!$D$5:$P$104,13,FALSE)),VLOOKUP($C49,'Journée 3'!$D$5:$P$104,13,FALSE),0)</f>
        <v>0</v>
      </c>
      <c r="L49" s="79">
        <f>IF(ISNUMBER(VLOOKUP($C49,'Journée 4'!$D$5:$P$104,11,FALSE)),VLOOKUP($C49,'Journée 4'!$D$5:$P$104,11,FALSE),0)</f>
        <v>672</v>
      </c>
      <c r="M49" s="79">
        <f>IF(ISNUMBER(VLOOKUP($C49,'Journée 4'!$D$5:$P$104,13,FALSE)),VLOOKUP($C49,'Journée 4'!$D$5:$P$104,13,FALSE),0)</f>
        <v>42</v>
      </c>
      <c r="N49" s="79">
        <f>IF(ISNUMBER(VLOOKUP($C49,'Journée 5'!$D$5:$P$104,11,FALSE)),VLOOKUP($C49,'Journée 5'!$D$5:$P$104,11,FALSE),0)</f>
        <v>806</v>
      </c>
      <c r="O49" s="79">
        <f>IF(ISNUMBER(VLOOKUP($C49,'Journée 5'!$D$5:$P$104,13,FALSE)),VLOOKUP($C49,'Journée 5'!$D$5:$P$104,13,FALSE),0)</f>
        <v>42</v>
      </c>
      <c r="P49" s="79">
        <f t="shared" si="8"/>
        <v>1478</v>
      </c>
      <c r="Q49" s="79">
        <f t="shared" si="9"/>
        <v>84</v>
      </c>
      <c r="R49" s="103"/>
      <c r="S49" s="55">
        <f t="shared" si="10"/>
        <v>84</v>
      </c>
      <c r="T49">
        <f t="shared" si="11"/>
        <v>0</v>
      </c>
      <c r="U49">
        <f t="shared" si="12"/>
        <v>0</v>
      </c>
      <c r="V49">
        <f t="shared" si="13"/>
        <v>0</v>
      </c>
      <c r="W49">
        <f t="shared" si="14"/>
        <v>1</v>
      </c>
      <c r="X49">
        <f t="shared" si="15"/>
        <v>1</v>
      </c>
    </row>
    <row r="50" spans="1:25" ht="12.75">
      <c r="A50" s="137">
        <v>1</v>
      </c>
      <c r="B50" s="137" t="str">
        <f>IF($C50="","",CONCATENATE(VLOOKUP($C50,Accueil!$A$25:$E$124,5,FALSE),VLOOKUP($C50,Régional!$A$1:$Y$72,7,FALSE)))</f>
        <v>BJH</v>
      </c>
      <c r="C50" s="138" t="str">
        <f>IF(Accueil!A45="","",Accueil!A45)</f>
        <v>17 111667</v>
      </c>
      <c r="D50" s="138" t="str">
        <f>IF($C50="","",VLOOKUP($C50,Régional!$A$1:$Y$72,13,FALSE))</f>
        <v>NAGA Yoann</v>
      </c>
      <c r="E50" s="138" t="str">
        <f>IF($C50="","",VLOOKUP($C50,Régional!$A$1:$Y$72,16,FALSE))</f>
        <v>ECOLE DE BOWLING DE CHERBOURG</v>
      </c>
      <c r="F50" s="137">
        <f>IF(ISNUMBER(VLOOKUP($C50,'Journée 1'!$D$5:$P$104,11,FALSE)),VLOOKUP($C50,'Journée 1'!$D$5:$P$104,11,FALSE),0)</f>
        <v>613</v>
      </c>
      <c r="G50" s="137">
        <f>IF(ISNUMBER(VLOOKUP($C50,'Journée 1'!$D$5:$P$104,13,FALSE)),VLOOKUP($C50,'Journée 1'!$D$5:$P$104,13,FALSE),0)</f>
        <v>60</v>
      </c>
      <c r="H50" s="137">
        <f>IF(ISNUMBER(VLOOKUP($C50,'Journée 2'!$D$5:$P$104,11,FALSE)),VLOOKUP($C50,'Journée 2'!$D$5:$P$104,11,FALSE),0)</f>
        <v>686</v>
      </c>
      <c r="I50" s="137">
        <f>IF(ISNUMBER(VLOOKUP($C50,'Journée 2'!$D$5:$P$104,13,FALSE)),VLOOKUP($C50,'Journée 2'!$D$5:$P$104,13,FALSE),0)</f>
        <v>80</v>
      </c>
      <c r="J50" s="137">
        <f>IF(ISNUMBER(VLOOKUP($C50,'Journée 3'!$D$5:$P$104,11,FALSE)),VLOOKUP($C50,'Journée 3'!$D$5:$P$104,11,FALSE),0)</f>
        <v>701</v>
      </c>
      <c r="K50" s="137">
        <f>IF(ISNUMBER(VLOOKUP($C50,'Journée 3'!$D$5:$P$104,13,FALSE)),VLOOKUP($C50,'Journée 3'!$D$5:$P$104,13,FALSE),0)</f>
        <v>80</v>
      </c>
      <c r="L50" s="137">
        <f>IF(ISNUMBER(VLOOKUP($C50,'Journée 4'!$D$5:$P$104,11,FALSE)),VLOOKUP($C50,'Journée 4'!$D$5:$P$104,11,FALSE),0)</f>
        <v>667</v>
      </c>
      <c r="M50" s="137">
        <f>IF(ISNUMBER(VLOOKUP($C50,'Journée 4'!$D$5:$P$104,13,FALSE)),VLOOKUP($C50,'Journée 4'!$D$5:$P$104,13,FALSE),0)</f>
        <v>80</v>
      </c>
      <c r="N50" s="137">
        <f>IF(ISNUMBER(VLOOKUP($C50,'Journée 5'!$D$5:$P$104,11,FALSE)),VLOOKUP($C50,'Journée 5'!$D$5:$P$104,11,FALSE),0)</f>
        <v>742</v>
      </c>
      <c r="O50" s="137">
        <f>IF(ISNUMBER(VLOOKUP($C50,'Journée 5'!$D$5:$P$104,13,FALSE)),VLOOKUP($C50,'Journée 5'!$D$5:$P$104,13,FALSE),0)</f>
        <v>80</v>
      </c>
      <c r="P50" s="137">
        <f t="shared" si="8"/>
        <v>2796</v>
      </c>
      <c r="Q50" s="137">
        <f t="shared" si="9"/>
        <v>320</v>
      </c>
      <c r="R50" s="139"/>
      <c r="S50" s="90">
        <f t="shared" si="10"/>
        <v>320</v>
      </c>
      <c r="T50">
        <f t="shared" si="11"/>
        <v>1</v>
      </c>
      <c r="U50">
        <f t="shared" si="12"/>
        <v>1</v>
      </c>
      <c r="V50">
        <f t="shared" si="13"/>
        <v>1</v>
      </c>
      <c r="W50">
        <f t="shared" si="14"/>
        <v>1</v>
      </c>
      <c r="X50">
        <f t="shared" si="15"/>
        <v>1</v>
      </c>
      <c r="Y50" t="s">
        <v>330</v>
      </c>
    </row>
    <row r="51" spans="1:25" ht="12.75">
      <c r="A51" s="137">
        <v>2</v>
      </c>
      <c r="B51" s="137" t="str">
        <f>IF($C51="","",CONCATENATE(VLOOKUP($C51,Accueil!$A$25:$E$124,5,FALSE),VLOOKUP($C51,Régional!$A$1:$Y$72,7,FALSE)))</f>
        <v>BJH</v>
      </c>
      <c r="C51" s="138" t="str">
        <f>IF(Accueil!A37="","",Accueil!A37)</f>
        <v>15 107726</v>
      </c>
      <c r="D51" s="138" t="str">
        <f>IF($C51="","",VLOOKUP($C51,Régional!$A$1:$Y$72,13,FALSE))</f>
        <v>LEBOUC Maxime</v>
      </c>
      <c r="E51" s="138" t="str">
        <f>IF($C51="","",VLOOKUP($C51,Régional!$A$1:$Y$72,16,FALSE))</f>
        <v>EAGLES BOWLING VIRE</v>
      </c>
      <c r="F51" s="137">
        <f>IF(ISNUMBER(VLOOKUP($C51,'Journée 1'!$D$5:$P$104,11,FALSE)),VLOOKUP($C51,'Journée 1'!$D$5:$P$104,11,FALSE),0)</f>
        <v>663</v>
      </c>
      <c r="G51" s="137">
        <f>IF(ISNUMBER(VLOOKUP($C51,'Journée 1'!$D$5:$P$104,13,FALSE)),VLOOKUP($C51,'Journée 1'!$D$5:$P$104,13,FALSE),0)</f>
        <v>80</v>
      </c>
      <c r="H51" s="137">
        <f>IF(ISNUMBER(VLOOKUP($C51,'Journée 2'!$D$5:$P$104,11,FALSE)),VLOOKUP($C51,'Journée 2'!$D$5:$P$104,11,FALSE),0)</f>
        <v>644</v>
      </c>
      <c r="I51" s="137">
        <f>IF(ISNUMBER(VLOOKUP($C51,'Journée 2'!$D$5:$P$104,13,FALSE)),VLOOKUP($C51,'Journée 2'!$D$5:$P$104,13,FALSE),0)</f>
        <v>60</v>
      </c>
      <c r="J51" s="137">
        <f>IF(ISNUMBER(VLOOKUP($C51,'Journée 3'!$D$5:$P$104,11,FALSE)),VLOOKUP($C51,'Journée 3'!$D$5:$P$104,11,FALSE),0)</f>
        <v>662</v>
      </c>
      <c r="K51" s="137">
        <f>IF(ISNUMBER(VLOOKUP($C51,'Journée 3'!$D$5:$P$104,13,FALSE)),VLOOKUP($C51,'Journée 3'!$D$5:$P$104,13,FALSE),0)</f>
        <v>60</v>
      </c>
      <c r="L51" s="137">
        <f>IF(ISNUMBER(VLOOKUP($C51,'Journée 4'!$D$5:$P$104,11,FALSE)),VLOOKUP($C51,'Journée 4'!$D$5:$P$104,11,FALSE),0)</f>
        <v>608</v>
      </c>
      <c r="M51" s="137">
        <f>IF(ISNUMBER(VLOOKUP($C51,'Journée 4'!$D$5:$P$104,13,FALSE)),VLOOKUP($C51,'Journée 4'!$D$5:$P$104,13,FALSE),0)</f>
        <v>60</v>
      </c>
      <c r="N51" s="137">
        <f>IF(ISNUMBER(VLOOKUP($C51,'Journée 5'!$D$5:$P$104,11,FALSE)),VLOOKUP($C51,'Journée 5'!$D$5:$P$104,11,FALSE),0)</f>
        <v>696</v>
      </c>
      <c r="O51" s="137">
        <f>IF(ISNUMBER(VLOOKUP($C51,'Journée 5'!$D$5:$P$104,13,FALSE)),VLOOKUP($C51,'Journée 5'!$D$5:$P$104,13,FALSE),0)</f>
        <v>60</v>
      </c>
      <c r="P51" s="137">
        <f t="shared" si="8"/>
        <v>2665</v>
      </c>
      <c r="Q51" s="137">
        <f t="shared" si="9"/>
        <v>260</v>
      </c>
      <c r="R51" s="139"/>
      <c r="S51" s="90">
        <f t="shared" si="10"/>
        <v>260</v>
      </c>
      <c r="T51">
        <f t="shared" si="11"/>
        <v>1</v>
      </c>
      <c r="U51">
        <f t="shared" si="12"/>
        <v>1</v>
      </c>
      <c r="V51">
        <f t="shared" si="13"/>
        <v>1</v>
      </c>
      <c r="W51">
        <f t="shared" si="14"/>
        <v>1</v>
      </c>
      <c r="X51">
        <f t="shared" si="15"/>
        <v>1</v>
      </c>
      <c r="Y51" t="s">
        <v>330</v>
      </c>
    </row>
    <row r="52" spans="1:25" ht="12.75">
      <c r="A52" s="79">
        <v>1</v>
      </c>
      <c r="B52" s="79" t="str">
        <f>IF($C52="","",CONCATENATE(VLOOKUP($C52,Accueil!$A$25:$E$124,5,FALSE),VLOOKUP($C52,Régional!$A$1:$Y$72,7,FALSE)))</f>
        <v>BJF</v>
      </c>
      <c r="C52" s="80" t="str">
        <f>IF(Accueil!A44="","",Accueil!A44)</f>
        <v>17 111904</v>
      </c>
      <c r="D52" s="80" t="str">
        <f>IF($C52="","",VLOOKUP($C52,Régional!$A$1:$Y$72,13,FALSE))</f>
        <v>MARGUERY Lou-Nha</v>
      </c>
      <c r="E52" s="80" t="str">
        <f>IF($C52="","",VLOOKUP($C52,Régional!$A$1:$Y$72,16,FALSE))</f>
        <v>ECOLE DE BOWLING DE CHERBOURG</v>
      </c>
      <c r="F52" s="79">
        <f>IF(ISNUMBER(VLOOKUP($C52,'Journée 1'!$D$5:$P$104,11,FALSE)),VLOOKUP($C52,'Journée 1'!$D$5:$P$104,11,FALSE),0)</f>
        <v>486</v>
      </c>
      <c r="G52" s="79">
        <f>IF(ISNUMBER(VLOOKUP($C52,'Journée 1'!$D$5:$P$104,13,FALSE)),VLOOKUP($C52,'Journée 1'!$D$5:$P$104,13,FALSE),0)</f>
        <v>80</v>
      </c>
      <c r="H52" s="79">
        <f>IF(ISNUMBER(VLOOKUP($C52,'Journée 2'!$D$5:$P$104,11,FALSE)),VLOOKUP($C52,'Journée 2'!$D$5:$P$104,11,FALSE),0)</f>
        <v>500</v>
      </c>
      <c r="I52" s="79">
        <f>IF(ISNUMBER(VLOOKUP($C52,'Journée 2'!$D$5:$P$104,13,FALSE)),VLOOKUP($C52,'Journée 2'!$D$5:$P$104,13,FALSE),0)</f>
        <v>80</v>
      </c>
      <c r="J52" s="79">
        <f>IF(ISNUMBER(VLOOKUP($C52,'Journée 3'!$D$5:$P$104,11,FALSE)),VLOOKUP($C52,'Journée 3'!$D$5:$P$104,11,FALSE),0)</f>
        <v>485</v>
      </c>
      <c r="K52" s="79">
        <f>IF(ISNUMBER(VLOOKUP($C52,'Journée 3'!$D$5:$P$104,13,FALSE)),VLOOKUP($C52,'Journée 3'!$D$5:$P$104,13,FALSE),0)</f>
        <v>80</v>
      </c>
      <c r="L52" s="79">
        <f>IF(ISNUMBER(VLOOKUP($C52,'Journée 4'!$D$5:$P$104,11,FALSE)),VLOOKUP($C52,'Journée 4'!$D$5:$P$104,11,FALSE),0)</f>
        <v>448</v>
      </c>
      <c r="M52" s="79">
        <f>IF(ISNUMBER(VLOOKUP($C52,'Journée 4'!$D$5:$P$104,13,FALSE)),VLOOKUP($C52,'Journée 4'!$D$5:$P$104,13,FALSE),0)</f>
        <v>80</v>
      </c>
      <c r="N52" s="79">
        <f>IF(ISNUMBER(VLOOKUP($C52,'Journée 5'!$D$5:$P$104,11,FALSE)),VLOOKUP($C52,'Journée 5'!$D$5:$P$104,11,FALSE),0)</f>
        <v>616</v>
      </c>
      <c r="O52" s="79">
        <f>IF(ISNUMBER(VLOOKUP($C52,'Journée 5'!$D$5:$P$104,13,FALSE)),VLOOKUP($C52,'Journée 5'!$D$5:$P$104,13,FALSE),0)</f>
        <v>80</v>
      </c>
      <c r="P52" s="79">
        <f t="shared" si="8"/>
        <v>2087</v>
      </c>
      <c r="Q52" s="79">
        <f t="shared" si="9"/>
        <v>320</v>
      </c>
      <c r="R52" s="134"/>
      <c r="S52" s="132">
        <f t="shared" si="10"/>
        <v>320</v>
      </c>
      <c r="T52">
        <f t="shared" si="11"/>
        <v>1</v>
      </c>
      <c r="U52">
        <f t="shared" si="12"/>
        <v>1</v>
      </c>
      <c r="V52">
        <f t="shared" si="13"/>
        <v>1</v>
      </c>
      <c r="W52">
        <f t="shared" si="14"/>
        <v>1</v>
      </c>
      <c r="X52">
        <f t="shared" si="15"/>
        <v>1</v>
      </c>
      <c r="Y52" t="s">
        <v>331</v>
      </c>
    </row>
    <row r="53" spans="1:24" ht="12.75">
      <c r="A53" s="98"/>
      <c r="B53" s="98">
        <f>IF($C53="","",CONCATENATE(VLOOKUP($C53,Accueil!$A$25:$E$124,5,FALSE),VLOOKUP($C53,Régional!$A$1:$Y$72,7,FALSE)))</f>
      </c>
      <c r="C53" s="99">
        <f>IF(Accueil!A73="","",Accueil!A73)</f>
      </c>
      <c r="D53" s="100">
        <f>IF($C53="","",VLOOKUP($C53,Régional!$A$1:$Y$72,13,FALSE))</f>
      </c>
      <c r="E53" s="100">
        <f>IF($C53="","",VLOOKUP($C53,Régional!$A$1:$Y$72,16,FALSE))</f>
      </c>
      <c r="F53" s="98">
        <f>IF(ISNUMBER(VLOOKUP($C53,'Journée 1'!$D$5:$P$104,11,FALSE)),VLOOKUP($C53,'Journée 1'!$D$5:$P$104,11,FALSE),0)</f>
        <v>0</v>
      </c>
      <c r="G53" s="98">
        <f>IF(ISNUMBER(VLOOKUP($C53,'Journée 1'!$D$5:$P$104,13,FALSE)),VLOOKUP($C53,'Journée 1'!$D$5:$P$104,13,FALSE),0)</f>
        <v>0</v>
      </c>
      <c r="H53" s="98">
        <f>IF(ISNUMBER(VLOOKUP($C53,'Journée 2'!$D$5:$P$104,11,FALSE)),VLOOKUP($C53,'Journée 2'!$D$5:$P$104,11,FALSE),0)</f>
        <v>0</v>
      </c>
      <c r="I53" s="98">
        <f>IF(ISNUMBER(VLOOKUP($C53,'Journée 2'!$D$5:$P$104,13,FALSE)),VLOOKUP($C53,'Journée 2'!$D$5:$P$104,13,FALSE),0)</f>
        <v>0</v>
      </c>
      <c r="J53" s="98">
        <f>IF(ISNUMBER(VLOOKUP($C53,'Journée 3'!$D$5:$P$104,11,FALSE)),VLOOKUP($C53,'Journée 3'!$D$5:$P$104,11,FALSE),0)</f>
        <v>0</v>
      </c>
      <c r="K53" s="98">
        <f>IF(ISNUMBER(VLOOKUP($C53,'Journée 3'!$D$5:$P$104,13,FALSE)),VLOOKUP($C53,'Journée 3'!$D$5:$P$104,13,FALSE),0)</f>
        <v>0</v>
      </c>
      <c r="L53" s="98">
        <f>IF(ISNUMBER(VLOOKUP($C53,'Journée 4'!$D$5:$P$104,11,FALSE)),VLOOKUP($C53,'Journée 4'!$D$5:$P$104,11,FALSE),0)</f>
        <v>0</v>
      </c>
      <c r="M53" s="98">
        <f>IF(ISNUMBER(VLOOKUP($C53,'Journée 4'!$D$5:$P$104,13,FALSE)),VLOOKUP($C53,'Journée 4'!$D$5:$P$104,13,FALSE),0)</f>
        <v>0</v>
      </c>
      <c r="N53" s="98">
        <f>IF(ISNUMBER(VLOOKUP($C53,'Journée 5'!$D$5:$P$104,11,FALSE)),VLOOKUP($C53,'Journée 5'!$D$5:$P$104,11,FALSE),0)</f>
        <v>0</v>
      </c>
      <c r="O53" s="98">
        <f>IF(ISNUMBER(VLOOKUP($C53,'Journée 5'!$D$5:$P$104,13,FALSE)),VLOOKUP($C53,'Journée 5'!$D$5:$P$104,13,FALSE),0)</f>
        <v>0</v>
      </c>
      <c r="P53" s="98">
        <f t="shared" si="8"/>
        <v>0</v>
      </c>
      <c r="Q53" s="98">
        <f t="shared" si="9"/>
        <v>0</v>
      </c>
      <c r="R53" s="103"/>
      <c r="S53" s="55">
        <f t="shared" si="10"/>
        <v>0</v>
      </c>
      <c r="T53">
        <f t="shared" si="11"/>
        <v>0</v>
      </c>
      <c r="U53">
        <f t="shared" si="12"/>
        <v>0</v>
      </c>
      <c r="V53">
        <f t="shared" si="13"/>
        <v>0</v>
      </c>
      <c r="W53">
        <f t="shared" si="14"/>
        <v>0</v>
      </c>
      <c r="X53">
        <f t="shared" si="15"/>
        <v>0</v>
      </c>
    </row>
    <row r="54" spans="1:24" ht="12.75">
      <c r="A54" s="98"/>
      <c r="B54" s="98">
        <f>IF($C54="","",CONCATENATE(VLOOKUP($C54,Accueil!$A$25:$E$124,5,FALSE),VLOOKUP($C54,Régional!$A$1:$Y$72,7,FALSE)))</f>
      </c>
      <c r="C54" s="99">
        <f>IF(Accueil!A76="","",Accueil!A76)</f>
      </c>
      <c r="D54" s="100">
        <f>IF($C54="","",VLOOKUP($C54,Régional!$A$1:$Y$72,13,FALSE))</f>
      </c>
      <c r="E54" s="100">
        <f>IF($C54="","",VLOOKUP($C54,Régional!$A$1:$Y$72,16,FALSE))</f>
      </c>
      <c r="F54" s="98">
        <f>IF(ISNUMBER(VLOOKUP($C54,'Journée 1'!$D$5:$P$104,11,FALSE)),VLOOKUP($C54,'Journée 1'!$D$5:$P$104,11,FALSE),0)</f>
        <v>0</v>
      </c>
      <c r="G54" s="98">
        <f>IF(ISNUMBER(VLOOKUP($C54,'Journée 1'!$D$5:$P$104,13,FALSE)),VLOOKUP($C54,'Journée 1'!$D$5:$P$104,13,FALSE),0)</f>
        <v>0</v>
      </c>
      <c r="H54" s="98">
        <f>IF(ISNUMBER(VLOOKUP($C54,'Journée 2'!$D$5:$P$104,11,FALSE)),VLOOKUP($C54,'Journée 2'!$D$5:$P$104,11,FALSE),0)</f>
        <v>0</v>
      </c>
      <c r="I54" s="98">
        <f>IF(ISNUMBER(VLOOKUP($C54,'Journée 2'!$D$5:$P$104,13,FALSE)),VLOOKUP($C54,'Journée 2'!$D$5:$P$104,13,FALSE),0)</f>
        <v>0</v>
      </c>
      <c r="J54" s="98">
        <f>IF(ISNUMBER(VLOOKUP($C54,'Journée 3'!$D$5:$P$104,11,FALSE)),VLOOKUP($C54,'Journée 3'!$D$5:$P$104,11,FALSE),0)</f>
        <v>0</v>
      </c>
      <c r="K54" s="98">
        <f>IF(ISNUMBER(VLOOKUP($C54,'Journée 3'!$D$5:$P$104,13,FALSE)),VLOOKUP($C54,'Journée 3'!$D$5:$P$104,13,FALSE),0)</f>
        <v>0</v>
      </c>
      <c r="L54" s="98">
        <f>IF(ISNUMBER(VLOOKUP($C54,'Journée 4'!$D$5:$P$104,11,FALSE)),VLOOKUP($C54,'Journée 4'!$D$5:$P$104,11,FALSE),0)</f>
        <v>0</v>
      </c>
      <c r="M54" s="98">
        <f>IF(ISNUMBER(VLOOKUP($C54,'Journée 4'!$D$5:$P$104,13,FALSE)),VLOOKUP($C54,'Journée 4'!$D$5:$P$104,13,FALSE),0)</f>
        <v>0</v>
      </c>
      <c r="N54" s="98">
        <f>IF(ISNUMBER(VLOOKUP($C54,'Journée 5'!$D$5:$P$104,11,FALSE)),VLOOKUP($C54,'Journée 5'!$D$5:$P$104,11,FALSE),0)</f>
        <v>0</v>
      </c>
      <c r="O54" s="98">
        <f>IF(ISNUMBER(VLOOKUP($C54,'Journée 5'!$D$5:$P$104,13,FALSE)),VLOOKUP($C54,'Journée 5'!$D$5:$P$104,13,FALSE),0)</f>
        <v>0</v>
      </c>
      <c r="P54" s="98">
        <f t="shared" si="8"/>
        <v>0</v>
      </c>
      <c r="Q54" s="98">
        <f t="shared" si="9"/>
        <v>0</v>
      </c>
      <c r="R54" s="103"/>
      <c r="S54" s="55">
        <f t="shared" si="10"/>
        <v>0</v>
      </c>
      <c r="T54">
        <f t="shared" si="11"/>
        <v>0</v>
      </c>
      <c r="U54">
        <f t="shared" si="12"/>
        <v>0</v>
      </c>
      <c r="V54">
        <f t="shared" si="13"/>
        <v>0</v>
      </c>
      <c r="W54">
        <f t="shared" si="14"/>
        <v>0</v>
      </c>
      <c r="X54">
        <f t="shared" si="15"/>
        <v>0</v>
      </c>
    </row>
    <row r="55" spans="1:24" ht="12.75" hidden="1">
      <c r="A55" s="98"/>
      <c r="B55" s="98">
        <f>IF($C55="","",CONCATENATE(VLOOKUP($C55,Accueil!$A$25:$E$124,5,FALSE),VLOOKUP($C55,Régional!$A$1:$Y$72,7,FALSE)))</f>
      </c>
      <c r="C55" s="99">
        <f>IF(Accueil!A74="","",Accueil!A74)</f>
      </c>
      <c r="D55" s="99">
        <f>IF($C55="","",VLOOKUP($C55,Régional!$A$1:$Y$72,13,FALSE))</f>
      </c>
      <c r="E55" s="99">
        <f>IF($C55="","",VLOOKUP($C55,Régional!$A$1:$Y$72,16,FALSE))</f>
      </c>
      <c r="F55" s="98">
        <f>IF(ISNUMBER(VLOOKUP($C55,'Journée 1'!$D$5:$P$104,11,FALSE)),VLOOKUP($C55,'Journée 1'!$D$5:$P$104,11,FALSE),0)</f>
        <v>0</v>
      </c>
      <c r="G55" s="98">
        <f>IF(ISNUMBER(VLOOKUP($C55,'Journée 1'!$D$5:$P$104,13,FALSE)),VLOOKUP($C55,'Journée 1'!$D$5:$P$104,13,FALSE),0)</f>
        <v>0</v>
      </c>
      <c r="H55" s="98">
        <f>IF(ISNUMBER(VLOOKUP($C55,'Journée 2'!$D$5:$P$104,11,FALSE)),VLOOKUP($C55,'Journée 2'!$D$5:$P$104,11,FALSE),0)</f>
        <v>0</v>
      </c>
      <c r="I55" s="98">
        <f>IF(ISNUMBER(VLOOKUP($C55,'Journée 2'!$D$5:$P$104,13,FALSE)),VLOOKUP($C55,'Journée 2'!$D$5:$P$104,13,FALSE),0)</f>
        <v>0</v>
      </c>
      <c r="J55" s="98">
        <f>IF(ISNUMBER(VLOOKUP($C55,'Journée 3'!$D$5:$P$104,11,FALSE)),VLOOKUP($C55,'Journée 3'!$D$5:$P$104,11,FALSE),0)</f>
        <v>0</v>
      </c>
      <c r="K55" s="98">
        <f>IF(ISNUMBER(VLOOKUP($C55,'Journée 3'!$D$5:$P$104,13,FALSE)),VLOOKUP($C55,'Journée 3'!$D$5:$P$104,13,FALSE),0)</f>
        <v>0</v>
      </c>
      <c r="L55" s="98">
        <f>IF(ISNUMBER(VLOOKUP($C55,'Journée 4'!$D$5:$P$104,11,FALSE)),VLOOKUP($C55,'Journée 4'!$D$5:$P$104,11,FALSE),0)</f>
        <v>0</v>
      </c>
      <c r="M55" s="98">
        <f>IF(ISNUMBER(VLOOKUP($C55,'Journée 4'!$D$5:$P$104,13,FALSE)),VLOOKUP($C55,'Journée 4'!$D$5:$P$104,13,FALSE),0)</f>
        <v>0</v>
      </c>
      <c r="N55" s="98">
        <f>IF(ISNUMBER(VLOOKUP($C55,'Journée 5'!$D$5:$P$104,11,FALSE)),VLOOKUP($C55,'Journée 5'!$D$5:$P$104,11,FALSE),0)</f>
        <v>0</v>
      </c>
      <c r="O55" s="98">
        <f>IF(ISNUMBER(VLOOKUP($C55,'Journée 5'!$D$5:$P$104,13,FALSE)),VLOOKUP($C55,'Journée 5'!$D$5:$P$104,13,FALSE),0)</f>
        <v>0</v>
      </c>
      <c r="P55" s="98">
        <f t="shared" si="8"/>
        <v>0</v>
      </c>
      <c r="Q55" s="98">
        <f t="shared" si="9"/>
        <v>0</v>
      </c>
      <c r="R55" s="103"/>
      <c r="S55" s="55">
        <f t="shared" si="10"/>
        <v>0</v>
      </c>
      <c r="T55">
        <f t="shared" si="11"/>
        <v>0</v>
      </c>
      <c r="U55">
        <f t="shared" si="12"/>
        <v>0</v>
      </c>
      <c r="V55">
        <f t="shared" si="13"/>
        <v>0</v>
      </c>
      <c r="W55">
        <f t="shared" si="14"/>
        <v>0</v>
      </c>
      <c r="X55">
        <f t="shared" si="15"/>
        <v>0</v>
      </c>
    </row>
    <row r="56" spans="1:24" ht="12.75" hidden="1">
      <c r="A56" s="98"/>
      <c r="B56" s="98">
        <f>IF($C56="","",CONCATENATE(VLOOKUP($C56,Accueil!$A$25:$E$124,5,FALSE),VLOOKUP($C56,Régional!$A$1:$Y$72,7,FALSE)))</f>
      </c>
      <c r="C56" s="99">
        <f>IF(Accueil!A75="","",Accueil!A75)</f>
      </c>
      <c r="D56" s="99">
        <f>IF($C56="","",VLOOKUP($C56,Régional!$A$1:$Y$72,13,FALSE))</f>
      </c>
      <c r="E56" s="99">
        <f>IF($C56="","",VLOOKUP($C56,Régional!$A$1:$Y$72,16,FALSE))</f>
      </c>
      <c r="F56" s="98">
        <f>IF(ISNUMBER(VLOOKUP($C56,'Journée 1'!$D$5:$P$104,11,FALSE)),VLOOKUP($C56,'Journée 1'!$D$5:$P$104,11,FALSE),0)</f>
        <v>0</v>
      </c>
      <c r="G56" s="98">
        <f>IF(ISNUMBER(VLOOKUP($C56,'Journée 1'!$D$5:$P$104,13,FALSE)),VLOOKUP($C56,'Journée 1'!$D$5:$P$104,13,FALSE),0)</f>
        <v>0</v>
      </c>
      <c r="H56" s="98">
        <f>IF(ISNUMBER(VLOOKUP($C56,'Journée 2'!$D$5:$P$104,11,FALSE)),VLOOKUP($C56,'Journée 2'!$D$5:$P$104,11,FALSE),0)</f>
        <v>0</v>
      </c>
      <c r="I56" s="98">
        <f>IF(ISNUMBER(VLOOKUP($C56,'Journée 2'!$D$5:$P$104,13,FALSE)),VLOOKUP($C56,'Journée 2'!$D$5:$P$104,13,FALSE),0)</f>
        <v>0</v>
      </c>
      <c r="J56" s="98">
        <f>IF(ISNUMBER(VLOOKUP($C56,'Journée 3'!$D$5:$P$104,11,FALSE)),VLOOKUP($C56,'Journée 3'!$D$5:$P$104,11,FALSE),0)</f>
        <v>0</v>
      </c>
      <c r="K56" s="98">
        <f>IF(ISNUMBER(VLOOKUP($C56,'Journée 3'!$D$5:$P$104,13,FALSE)),VLOOKUP($C56,'Journée 3'!$D$5:$P$104,13,FALSE),0)</f>
        <v>0</v>
      </c>
      <c r="L56" s="98">
        <f>IF(ISNUMBER(VLOOKUP($C56,'Journée 4'!$D$5:$P$104,11,FALSE)),VLOOKUP($C56,'Journée 4'!$D$5:$P$104,11,FALSE),0)</f>
        <v>0</v>
      </c>
      <c r="M56" s="98">
        <f>IF(ISNUMBER(VLOOKUP($C56,'Journée 4'!$D$5:$P$104,13,FALSE)),VLOOKUP($C56,'Journée 4'!$D$5:$P$104,13,FALSE),0)</f>
        <v>0</v>
      </c>
      <c r="N56" s="98">
        <f>IF(ISNUMBER(VLOOKUP($C56,'Journée 5'!$D$5:$P$104,11,FALSE)),VLOOKUP($C56,'Journée 5'!$D$5:$P$104,11,FALSE),0)</f>
        <v>0</v>
      </c>
      <c r="O56" s="98">
        <f>IF(ISNUMBER(VLOOKUP($C56,'Journée 5'!$D$5:$P$104,13,FALSE)),VLOOKUP($C56,'Journée 5'!$D$5:$P$104,13,FALSE),0)</f>
        <v>0</v>
      </c>
      <c r="P56" s="98">
        <f t="shared" si="8"/>
        <v>0</v>
      </c>
      <c r="Q56" s="98">
        <f t="shared" si="9"/>
        <v>0</v>
      </c>
      <c r="R56" s="103"/>
      <c r="S56" s="55">
        <f t="shared" si="10"/>
        <v>0</v>
      </c>
      <c r="T56">
        <f t="shared" si="11"/>
        <v>0</v>
      </c>
      <c r="U56">
        <f t="shared" si="12"/>
        <v>0</v>
      </c>
      <c r="V56">
        <f t="shared" si="13"/>
        <v>0</v>
      </c>
      <c r="W56">
        <f t="shared" si="14"/>
        <v>0</v>
      </c>
      <c r="X56">
        <f t="shared" si="15"/>
        <v>0</v>
      </c>
    </row>
    <row r="57" spans="1:24" ht="12.75">
      <c r="A57" s="98"/>
      <c r="B57" s="98">
        <f>IF($C57="","",CONCATENATE(VLOOKUP($C57,Accueil!$A$25:$E$124,5,FALSE),VLOOKUP($C57,Régional!$A$1:$Y$72,7,FALSE)))</f>
      </c>
      <c r="C57" s="99">
        <f>IF(Accueil!A77="","",Accueil!A77)</f>
      </c>
      <c r="D57" s="100">
        <f>IF($C57="","",VLOOKUP($C57,Régional!$A$1:$Y$72,13,FALSE))</f>
      </c>
      <c r="E57" s="100">
        <f>IF($C57="","",VLOOKUP($C57,Régional!$A$1:$Y$72,16,FALSE))</f>
      </c>
      <c r="F57" s="98">
        <f>IF(ISNUMBER(VLOOKUP($C57,'Journée 1'!$D$5:$P$104,11,FALSE)),VLOOKUP($C57,'Journée 1'!$D$5:$P$104,11,FALSE),0)</f>
        <v>0</v>
      </c>
      <c r="G57" s="98">
        <f>IF(ISNUMBER(VLOOKUP($C57,'Journée 1'!$D$5:$P$104,13,FALSE)),VLOOKUP($C57,'Journée 1'!$D$5:$P$104,13,FALSE),0)</f>
        <v>0</v>
      </c>
      <c r="H57" s="98">
        <f>IF(ISNUMBER(VLOOKUP($C57,'Journée 2'!$D$5:$P$104,11,FALSE)),VLOOKUP($C57,'Journée 2'!$D$5:$P$104,11,FALSE),0)</f>
        <v>0</v>
      </c>
      <c r="I57" s="98">
        <f>IF(ISNUMBER(VLOOKUP($C57,'Journée 2'!$D$5:$P$104,13,FALSE)),VLOOKUP($C57,'Journée 2'!$D$5:$P$104,13,FALSE),0)</f>
        <v>0</v>
      </c>
      <c r="J57" s="98">
        <f>IF(ISNUMBER(VLOOKUP($C57,'Journée 3'!$D$5:$P$104,11,FALSE)),VLOOKUP($C57,'Journée 3'!$D$5:$P$104,11,FALSE),0)</f>
        <v>0</v>
      </c>
      <c r="K57" s="98">
        <f>IF(ISNUMBER(VLOOKUP($C57,'Journée 3'!$D$5:$P$104,13,FALSE)),VLOOKUP($C57,'Journée 3'!$D$5:$P$104,13,FALSE),0)</f>
        <v>0</v>
      </c>
      <c r="L57" s="98">
        <f>IF(ISNUMBER(VLOOKUP($C57,'Journée 4'!$D$5:$P$104,11,FALSE)),VLOOKUP($C57,'Journée 4'!$D$5:$P$104,11,FALSE),0)</f>
        <v>0</v>
      </c>
      <c r="M57" s="98">
        <f>IF(ISNUMBER(VLOOKUP($C57,'Journée 4'!$D$5:$P$104,13,FALSE)),VLOOKUP($C57,'Journée 4'!$D$5:$P$104,13,FALSE),0)</f>
        <v>0</v>
      </c>
      <c r="N57" s="98">
        <f>IF(ISNUMBER(VLOOKUP($C57,'Journée 5'!$D$5:$P$104,11,FALSE)),VLOOKUP($C57,'Journée 5'!$D$5:$P$104,11,FALSE),0)</f>
        <v>0</v>
      </c>
      <c r="O57" s="98">
        <f>IF(ISNUMBER(VLOOKUP($C57,'Journée 5'!$D$5:$P$104,13,FALSE)),VLOOKUP($C57,'Journée 5'!$D$5:$P$104,13,FALSE),0)</f>
        <v>0</v>
      </c>
      <c r="P57" s="98">
        <f t="shared" si="8"/>
        <v>0</v>
      </c>
      <c r="Q57" s="98">
        <f t="shared" si="9"/>
        <v>0</v>
      </c>
      <c r="R57" s="103"/>
      <c r="S57" s="55">
        <f t="shared" si="10"/>
        <v>0</v>
      </c>
      <c r="T57">
        <f t="shared" si="11"/>
        <v>0</v>
      </c>
      <c r="U57">
        <f t="shared" si="12"/>
        <v>0</v>
      </c>
      <c r="V57">
        <f t="shared" si="13"/>
        <v>0</v>
      </c>
      <c r="W57">
        <f t="shared" si="14"/>
        <v>0</v>
      </c>
      <c r="X57">
        <f t="shared" si="15"/>
        <v>0</v>
      </c>
    </row>
    <row r="58" spans="1:24" ht="12.75">
      <c r="A58" s="98"/>
      <c r="B58" s="98">
        <f>IF($C58="","",CONCATENATE(VLOOKUP($C58,Accueil!$A$25:$E$124,5,FALSE),VLOOKUP($C58,Régional!$A$1:$Y$72,7,FALSE)))</f>
      </c>
      <c r="C58" s="99">
        <f>IF(Accueil!A78="","",Accueil!A78)</f>
      </c>
      <c r="D58" s="100">
        <f>IF($C58="","",VLOOKUP($C58,Régional!$A$1:$Y$72,13,FALSE))</f>
      </c>
      <c r="E58" s="100">
        <f>IF($C58="","",VLOOKUP($C58,Régional!$A$1:$Y$72,16,FALSE))</f>
      </c>
      <c r="F58" s="98">
        <f>IF(ISNUMBER(VLOOKUP($C58,'Journée 1'!$D$5:$P$104,11,FALSE)),VLOOKUP($C58,'Journée 1'!$D$5:$P$104,11,FALSE),0)</f>
        <v>0</v>
      </c>
      <c r="G58" s="98">
        <f>IF(ISNUMBER(VLOOKUP($C58,'Journée 1'!$D$5:$P$104,13,FALSE)),VLOOKUP($C58,'Journée 1'!$D$5:$P$104,13,FALSE),0)</f>
        <v>0</v>
      </c>
      <c r="H58" s="98">
        <f>IF(ISNUMBER(VLOOKUP($C58,'Journée 2'!$D$5:$P$104,11,FALSE)),VLOOKUP($C58,'Journée 2'!$D$5:$P$104,11,FALSE),0)</f>
        <v>0</v>
      </c>
      <c r="I58" s="98">
        <f>IF(ISNUMBER(VLOOKUP($C58,'Journée 2'!$D$5:$P$104,13,FALSE)),VLOOKUP($C58,'Journée 2'!$D$5:$P$104,13,FALSE),0)</f>
        <v>0</v>
      </c>
      <c r="J58" s="98">
        <f>IF(ISNUMBER(VLOOKUP($C58,'Journée 3'!$D$5:$P$104,11,FALSE)),VLOOKUP($C58,'Journée 3'!$D$5:$P$104,11,FALSE),0)</f>
        <v>0</v>
      </c>
      <c r="K58" s="98">
        <f>IF(ISNUMBER(VLOOKUP($C58,'Journée 3'!$D$5:$P$104,13,FALSE)),VLOOKUP($C58,'Journée 3'!$D$5:$P$104,13,FALSE),0)</f>
        <v>0</v>
      </c>
      <c r="L58" s="98">
        <f>IF(ISNUMBER(VLOOKUP($C58,'Journée 4'!$D$5:$P$104,11,FALSE)),VLOOKUP($C58,'Journée 4'!$D$5:$P$104,11,FALSE),0)</f>
        <v>0</v>
      </c>
      <c r="M58" s="98">
        <f>IF(ISNUMBER(VLOOKUP($C58,'Journée 4'!$D$5:$P$104,13,FALSE)),VLOOKUP($C58,'Journée 4'!$D$5:$P$104,13,FALSE),0)</f>
        <v>0</v>
      </c>
      <c r="N58" s="98">
        <f>IF(ISNUMBER(VLOOKUP($C58,'Journée 5'!$D$5:$P$104,11,FALSE)),VLOOKUP($C58,'Journée 5'!$D$5:$P$104,11,FALSE),0)</f>
        <v>0</v>
      </c>
      <c r="O58" s="98">
        <f>IF(ISNUMBER(VLOOKUP($C58,'Journée 5'!$D$5:$P$104,13,FALSE)),VLOOKUP($C58,'Journée 5'!$D$5:$P$104,13,FALSE),0)</f>
        <v>0</v>
      </c>
      <c r="P58" s="98">
        <f t="shared" si="8"/>
        <v>0</v>
      </c>
      <c r="Q58" s="98">
        <f t="shared" si="9"/>
        <v>0</v>
      </c>
      <c r="R58" s="103"/>
      <c r="S58" s="55">
        <f t="shared" si="10"/>
        <v>0</v>
      </c>
      <c r="T58">
        <f t="shared" si="11"/>
        <v>0</v>
      </c>
      <c r="U58">
        <f t="shared" si="12"/>
        <v>0</v>
      </c>
      <c r="V58">
        <f t="shared" si="13"/>
        <v>0</v>
      </c>
      <c r="W58">
        <f t="shared" si="14"/>
        <v>0</v>
      </c>
      <c r="X58">
        <f t="shared" si="15"/>
        <v>0</v>
      </c>
    </row>
    <row r="59" spans="1:24" ht="12.75">
      <c r="A59" s="98"/>
      <c r="B59" s="98">
        <f>IF($C59="","",CONCATENATE(VLOOKUP($C59,Accueil!$A$25:$E$124,5,FALSE),VLOOKUP($C59,Régional!$A$1:$Y$72,7,FALSE)))</f>
      </c>
      <c r="C59" s="99">
        <f>IF(Accueil!A79="","",Accueil!A79)</f>
      </c>
      <c r="D59" s="100">
        <f>IF($C59="","",VLOOKUP($C59,Régional!$A$1:$Y$72,13,FALSE))</f>
      </c>
      <c r="E59" s="100">
        <f>IF($C59="","",VLOOKUP($C59,Régional!$A$1:$Y$72,16,FALSE))</f>
      </c>
      <c r="F59" s="98">
        <f>IF(ISNUMBER(VLOOKUP($C59,'Journée 1'!$D$5:$P$104,11,FALSE)),VLOOKUP($C59,'Journée 1'!$D$5:$P$104,11,FALSE),0)</f>
        <v>0</v>
      </c>
      <c r="G59" s="98">
        <f>IF(ISNUMBER(VLOOKUP($C59,'Journée 1'!$D$5:$P$104,13,FALSE)),VLOOKUP($C59,'Journée 1'!$D$5:$P$104,13,FALSE),0)</f>
        <v>0</v>
      </c>
      <c r="H59" s="98">
        <f>IF(ISNUMBER(VLOOKUP($C59,'Journée 2'!$D$5:$P$104,11,FALSE)),VLOOKUP($C59,'Journée 2'!$D$5:$P$104,11,FALSE),0)</f>
        <v>0</v>
      </c>
      <c r="I59" s="98">
        <f>IF(ISNUMBER(VLOOKUP($C59,'Journée 2'!$D$5:$P$104,13,FALSE)),VLOOKUP($C59,'Journée 2'!$D$5:$P$104,13,FALSE),0)</f>
        <v>0</v>
      </c>
      <c r="J59" s="98">
        <f>IF(ISNUMBER(VLOOKUP($C59,'Journée 3'!$D$5:$P$104,11,FALSE)),VLOOKUP($C59,'Journée 3'!$D$5:$P$104,11,FALSE),0)</f>
        <v>0</v>
      </c>
      <c r="K59" s="98">
        <f>IF(ISNUMBER(VLOOKUP($C59,'Journée 3'!$D$5:$P$104,13,FALSE)),VLOOKUP($C59,'Journée 3'!$D$5:$P$104,13,FALSE),0)</f>
        <v>0</v>
      </c>
      <c r="L59" s="98">
        <f>IF(ISNUMBER(VLOOKUP($C59,'Journée 4'!$D$5:$P$104,11,FALSE)),VLOOKUP($C59,'Journée 4'!$D$5:$P$104,11,FALSE),0)</f>
        <v>0</v>
      </c>
      <c r="M59" s="98">
        <f>IF(ISNUMBER(VLOOKUP($C59,'Journée 4'!$D$5:$P$104,13,FALSE)),VLOOKUP($C59,'Journée 4'!$D$5:$P$104,13,FALSE),0)</f>
        <v>0</v>
      </c>
      <c r="N59" s="98">
        <f>IF(ISNUMBER(VLOOKUP($C59,'Journée 5'!$D$5:$P$104,11,FALSE)),VLOOKUP($C59,'Journée 5'!$D$5:$P$104,11,FALSE),0)</f>
        <v>0</v>
      </c>
      <c r="O59" s="98">
        <f>IF(ISNUMBER(VLOOKUP($C59,'Journée 5'!$D$5:$P$104,13,FALSE)),VLOOKUP($C59,'Journée 5'!$D$5:$P$104,13,FALSE),0)</f>
        <v>0</v>
      </c>
      <c r="P59" s="98">
        <f t="shared" si="8"/>
        <v>0</v>
      </c>
      <c r="Q59" s="98">
        <f t="shared" si="9"/>
        <v>0</v>
      </c>
      <c r="R59" s="103"/>
      <c r="S59" s="55">
        <f t="shared" si="10"/>
        <v>0</v>
      </c>
      <c r="T59">
        <f t="shared" si="11"/>
        <v>0</v>
      </c>
      <c r="U59">
        <f t="shared" si="12"/>
        <v>0</v>
      </c>
      <c r="V59">
        <f t="shared" si="13"/>
        <v>0</v>
      </c>
      <c r="W59">
        <f t="shared" si="14"/>
        <v>0</v>
      </c>
      <c r="X59">
        <f t="shared" si="15"/>
        <v>0</v>
      </c>
    </row>
    <row r="60" spans="1:24" ht="12.75">
      <c r="A60" s="98"/>
      <c r="B60" s="98">
        <f>IF($C60="","",CONCATENATE(VLOOKUP($C60,Accueil!$A$25:$E$124,5,FALSE),VLOOKUP($C60,Régional!$A$1:$Y$72,7,FALSE)))</f>
      </c>
      <c r="C60" s="99">
        <f>IF(Accueil!A80="","",Accueil!A80)</f>
      </c>
      <c r="D60" s="100">
        <f>IF($C60="","",VLOOKUP($C60,Régional!$A$1:$Y$72,13,FALSE))</f>
      </c>
      <c r="E60" s="100">
        <f>IF($C60="","",VLOOKUP($C60,Régional!$A$1:$Y$72,16,FALSE))</f>
      </c>
      <c r="F60" s="98">
        <f>IF(ISNUMBER(VLOOKUP($C60,'Journée 1'!$D$5:$P$104,11,FALSE)),VLOOKUP($C60,'Journée 1'!$D$5:$P$104,11,FALSE),0)</f>
        <v>0</v>
      </c>
      <c r="G60" s="98">
        <f>IF(ISNUMBER(VLOOKUP($C60,'Journée 1'!$D$5:$P$104,13,FALSE)),VLOOKUP($C60,'Journée 1'!$D$5:$P$104,13,FALSE),0)</f>
        <v>0</v>
      </c>
      <c r="H60" s="98">
        <f>IF(ISNUMBER(VLOOKUP($C60,'Journée 2'!$D$5:$P$104,11,FALSE)),VLOOKUP($C60,'Journée 2'!$D$5:$P$104,11,FALSE),0)</f>
        <v>0</v>
      </c>
      <c r="I60" s="98">
        <f>IF(ISNUMBER(VLOOKUP($C60,'Journée 2'!$D$5:$P$104,13,FALSE)),VLOOKUP($C60,'Journée 2'!$D$5:$P$104,13,FALSE),0)</f>
        <v>0</v>
      </c>
      <c r="J60" s="98">
        <f>IF(ISNUMBER(VLOOKUP($C60,'Journée 3'!$D$5:$P$104,11,FALSE)),VLOOKUP($C60,'Journée 3'!$D$5:$P$104,11,FALSE),0)</f>
        <v>0</v>
      </c>
      <c r="K60" s="98">
        <f>IF(ISNUMBER(VLOOKUP($C60,'Journée 3'!$D$5:$P$104,13,FALSE)),VLOOKUP($C60,'Journée 3'!$D$5:$P$104,13,FALSE),0)</f>
        <v>0</v>
      </c>
      <c r="L60" s="98">
        <f>IF(ISNUMBER(VLOOKUP($C60,'Journée 4'!$D$5:$P$104,11,FALSE)),VLOOKUP($C60,'Journée 4'!$D$5:$P$104,11,FALSE),0)</f>
        <v>0</v>
      </c>
      <c r="M60" s="98">
        <f>IF(ISNUMBER(VLOOKUP($C60,'Journée 4'!$D$5:$P$104,13,FALSE)),VLOOKUP($C60,'Journée 4'!$D$5:$P$104,13,FALSE),0)</f>
        <v>0</v>
      </c>
      <c r="N60" s="98">
        <f>IF(ISNUMBER(VLOOKUP($C60,'Journée 5'!$D$5:$P$104,11,FALSE)),VLOOKUP($C60,'Journée 5'!$D$5:$P$104,11,FALSE),0)</f>
        <v>0</v>
      </c>
      <c r="O60" s="98">
        <f>IF(ISNUMBER(VLOOKUP($C60,'Journée 5'!$D$5:$P$104,13,FALSE)),VLOOKUP($C60,'Journée 5'!$D$5:$P$104,13,FALSE),0)</f>
        <v>0</v>
      </c>
      <c r="P60" s="98">
        <f t="shared" si="8"/>
        <v>0</v>
      </c>
      <c r="Q60" s="98">
        <f t="shared" si="9"/>
        <v>0</v>
      </c>
      <c r="R60" s="103"/>
      <c r="S60" s="55">
        <f t="shared" si="10"/>
        <v>0</v>
      </c>
      <c r="T60">
        <f t="shared" si="11"/>
        <v>0</v>
      </c>
      <c r="U60">
        <f t="shared" si="12"/>
        <v>0</v>
      </c>
      <c r="V60">
        <f t="shared" si="13"/>
        <v>0</v>
      </c>
      <c r="W60">
        <f t="shared" si="14"/>
        <v>0</v>
      </c>
      <c r="X60">
        <f t="shared" si="15"/>
        <v>0</v>
      </c>
    </row>
    <row r="61" spans="1:24" ht="12.75">
      <c r="A61" s="98"/>
      <c r="B61" s="98">
        <f>IF($C61="","",CONCATENATE(VLOOKUP($C61,Accueil!$A$25:$E$124,5,FALSE),VLOOKUP($C61,Régional!$A$1:$Y$72,7,FALSE)))</f>
      </c>
      <c r="C61" s="99">
        <f>IF(Accueil!A81="","",Accueil!A81)</f>
      </c>
      <c r="D61" s="101">
        <f>IF($C61="","",VLOOKUP($C61,Régional!$A$1:$Y$72,13,FALSE))</f>
      </c>
      <c r="E61" s="101">
        <f>IF($C61="","",VLOOKUP($C61,Régional!$A$1:$Y$72,16,FALSE))</f>
      </c>
      <c r="F61" s="98">
        <f>IF(ISNUMBER(VLOOKUP($C61,'Journée 1'!$D$5:$P$104,11,FALSE)),VLOOKUP($C61,'Journée 1'!$D$5:$P$104,11,FALSE),0)</f>
        <v>0</v>
      </c>
      <c r="G61" s="98">
        <f>IF(ISNUMBER(VLOOKUP($C61,'Journée 1'!$D$5:$P$104,13,FALSE)),VLOOKUP($C61,'Journée 1'!$D$5:$P$104,13,FALSE),0)</f>
        <v>0</v>
      </c>
      <c r="H61" s="98">
        <f>IF(ISNUMBER(VLOOKUP($C61,'Journée 2'!$D$5:$P$104,11,FALSE)),VLOOKUP($C61,'Journée 2'!$D$5:$P$104,11,FALSE),0)</f>
        <v>0</v>
      </c>
      <c r="I61" s="98">
        <f>IF(ISNUMBER(VLOOKUP($C61,'Journée 2'!$D$5:$P$104,13,FALSE)),VLOOKUP($C61,'Journée 2'!$D$5:$P$104,13,FALSE),0)</f>
        <v>0</v>
      </c>
      <c r="J61" s="98">
        <f>IF(ISNUMBER(VLOOKUP($C61,'Journée 3'!$D$5:$P$104,11,FALSE)),VLOOKUP($C61,'Journée 3'!$D$5:$P$104,11,FALSE),0)</f>
        <v>0</v>
      </c>
      <c r="K61" s="98">
        <f>IF(ISNUMBER(VLOOKUP($C61,'Journée 3'!$D$5:$P$104,13,FALSE)),VLOOKUP($C61,'Journée 3'!$D$5:$P$104,13,FALSE),0)</f>
        <v>0</v>
      </c>
      <c r="L61" s="98">
        <f>IF(ISNUMBER(VLOOKUP($C61,'Journée 4'!$D$5:$P$104,11,FALSE)),VLOOKUP($C61,'Journée 4'!$D$5:$P$104,11,FALSE),0)</f>
        <v>0</v>
      </c>
      <c r="M61" s="98">
        <f>IF(ISNUMBER(VLOOKUP($C61,'Journée 4'!$D$5:$P$104,13,FALSE)),VLOOKUP($C61,'Journée 4'!$D$5:$P$104,13,FALSE),0)</f>
        <v>0</v>
      </c>
      <c r="N61" s="98">
        <f>IF(ISNUMBER(VLOOKUP($C61,'Journée 5'!$D$5:$P$104,11,FALSE)),VLOOKUP($C61,'Journée 5'!$D$5:$P$104,11,FALSE),0)</f>
        <v>0</v>
      </c>
      <c r="O61" s="98">
        <f>IF(ISNUMBER(VLOOKUP($C61,'Journée 5'!$D$5:$P$104,13,FALSE)),VLOOKUP($C61,'Journée 5'!$D$5:$P$104,13,FALSE),0)</f>
        <v>0</v>
      </c>
      <c r="P61" s="98">
        <f t="shared" si="8"/>
        <v>0</v>
      </c>
      <c r="Q61" s="98">
        <f t="shared" si="9"/>
        <v>0</v>
      </c>
      <c r="R61" s="103"/>
      <c r="S61" s="55">
        <f t="shared" si="10"/>
        <v>0</v>
      </c>
      <c r="T61">
        <f t="shared" si="11"/>
        <v>0</v>
      </c>
      <c r="U61">
        <f t="shared" si="12"/>
        <v>0</v>
      </c>
      <c r="V61">
        <f t="shared" si="13"/>
        <v>0</v>
      </c>
      <c r="W61">
        <f t="shared" si="14"/>
        <v>0</v>
      </c>
      <c r="X61">
        <f t="shared" si="15"/>
        <v>0</v>
      </c>
    </row>
    <row r="62" spans="1:24" ht="12.75">
      <c r="A62" s="98"/>
      <c r="B62" s="98">
        <f>IF($C62="","",CONCATENATE(VLOOKUP($C62,Accueil!$A$25:$E$124,5,FALSE),VLOOKUP($C62,Régional!$A$1:$Y$72,7,FALSE)))</f>
      </c>
      <c r="C62" s="99">
        <f>IF(Accueil!A83="","",Accueil!A83)</f>
      </c>
      <c r="D62" s="100">
        <f>IF($C62="","",VLOOKUP($C62,Régional!$A$1:$Y$72,13,FALSE))</f>
      </c>
      <c r="E62" s="100">
        <f>IF($C62="","",VLOOKUP($C62,Régional!$A$1:$Y$72,16,FALSE))</f>
      </c>
      <c r="F62" s="98">
        <f>IF(ISNUMBER(VLOOKUP($C62,'Journée 1'!$D$5:$P$104,11,FALSE)),VLOOKUP($C62,'Journée 1'!$D$5:$P$104,11,FALSE),0)</f>
        <v>0</v>
      </c>
      <c r="G62" s="98">
        <f>IF(ISNUMBER(VLOOKUP($C62,'Journée 1'!$D$5:$P$104,13,FALSE)),VLOOKUP($C62,'Journée 1'!$D$5:$P$104,13,FALSE),0)</f>
        <v>0</v>
      </c>
      <c r="H62" s="98">
        <f>IF(ISNUMBER(VLOOKUP($C62,'Journée 2'!$D$5:$P$104,11,FALSE)),VLOOKUP($C62,'Journée 2'!$D$5:$P$104,11,FALSE),0)</f>
        <v>0</v>
      </c>
      <c r="I62" s="98">
        <f>IF(ISNUMBER(VLOOKUP($C62,'Journée 2'!$D$5:$P$104,13,FALSE)),VLOOKUP($C62,'Journée 2'!$D$5:$P$104,13,FALSE),0)</f>
        <v>0</v>
      </c>
      <c r="J62" s="98">
        <f>IF(ISNUMBER(VLOOKUP($C62,'Journée 3'!$D$5:$P$104,11,FALSE)),VLOOKUP($C62,'Journée 3'!$D$5:$P$104,11,FALSE),0)</f>
        <v>0</v>
      </c>
      <c r="K62" s="98">
        <f>IF(ISNUMBER(VLOOKUP($C62,'Journée 3'!$D$5:$P$104,13,FALSE)),VLOOKUP($C62,'Journée 3'!$D$5:$P$104,13,FALSE),0)</f>
        <v>0</v>
      </c>
      <c r="L62" s="98">
        <f>IF(ISNUMBER(VLOOKUP($C62,'Journée 4'!$D$5:$P$104,11,FALSE)),VLOOKUP($C62,'Journée 4'!$D$5:$P$104,11,FALSE),0)</f>
        <v>0</v>
      </c>
      <c r="M62" s="98">
        <f>IF(ISNUMBER(VLOOKUP($C62,'Journée 4'!$D$5:$P$104,13,FALSE)),VLOOKUP($C62,'Journée 4'!$D$5:$P$104,13,FALSE),0)</f>
        <v>0</v>
      </c>
      <c r="N62" s="98">
        <f>IF(ISNUMBER(VLOOKUP($C62,'Journée 5'!$D$5:$P$104,11,FALSE)),VLOOKUP($C62,'Journée 5'!$D$5:$P$104,11,FALSE),0)</f>
        <v>0</v>
      </c>
      <c r="O62" s="98">
        <f>IF(ISNUMBER(VLOOKUP($C62,'Journée 5'!$D$5:$P$104,13,FALSE)),VLOOKUP($C62,'Journée 5'!$D$5:$P$104,13,FALSE),0)</f>
        <v>0</v>
      </c>
      <c r="P62" s="98">
        <f t="shared" si="8"/>
        <v>0</v>
      </c>
      <c r="Q62" s="98">
        <f t="shared" si="9"/>
        <v>0</v>
      </c>
      <c r="R62" s="103"/>
      <c r="S62" s="55">
        <f t="shared" si="10"/>
        <v>0</v>
      </c>
      <c r="T62">
        <f t="shared" si="11"/>
        <v>0</v>
      </c>
      <c r="U62">
        <f t="shared" si="12"/>
        <v>0</v>
      </c>
      <c r="V62">
        <f t="shared" si="13"/>
        <v>0</v>
      </c>
      <c r="W62">
        <f t="shared" si="14"/>
        <v>0</v>
      </c>
      <c r="X62">
        <f t="shared" si="15"/>
        <v>0</v>
      </c>
    </row>
    <row r="63" spans="1:24" ht="12.75" hidden="1">
      <c r="A63" s="98"/>
      <c r="B63" s="98">
        <f>IF($C63="","",CONCATENATE(VLOOKUP($C63,Accueil!$A$25:$E$124,5,FALSE),VLOOKUP($C63,Régional!$A$1:$Y$72,7,FALSE)))</f>
      </c>
      <c r="C63" s="99">
        <f>IF(Accueil!A82="","",Accueil!A82)</f>
      </c>
      <c r="D63" s="99">
        <f>IF($C63="","",VLOOKUP($C63,Régional!$A$1:$Y$72,13,FALSE))</f>
      </c>
      <c r="E63" s="99">
        <f>IF($C63="","",VLOOKUP($C63,Régional!$A$1:$Y$72,16,FALSE))</f>
      </c>
      <c r="F63" s="98">
        <f>IF(ISNUMBER(VLOOKUP($C63,'Journée 1'!$D$5:$P$104,11,FALSE)),VLOOKUP($C63,'Journée 1'!$D$5:$P$104,11,FALSE),0)</f>
        <v>0</v>
      </c>
      <c r="G63" s="98">
        <f>IF(ISNUMBER(VLOOKUP($C63,'Journée 1'!$D$5:$P$104,13,FALSE)),VLOOKUP($C63,'Journée 1'!$D$5:$P$104,13,FALSE),0)</f>
        <v>0</v>
      </c>
      <c r="H63" s="98">
        <f>IF(ISNUMBER(VLOOKUP($C63,'Journée 2'!$D$5:$P$104,11,FALSE)),VLOOKUP($C63,'Journée 2'!$D$5:$P$104,11,FALSE),0)</f>
        <v>0</v>
      </c>
      <c r="I63" s="98">
        <f>IF(ISNUMBER(VLOOKUP($C63,'Journée 2'!$D$5:$P$104,13,FALSE)),VLOOKUP($C63,'Journée 2'!$D$5:$P$104,13,FALSE),0)</f>
        <v>0</v>
      </c>
      <c r="J63" s="98">
        <f>IF(ISNUMBER(VLOOKUP($C63,'Journée 3'!$D$5:$P$104,11,FALSE)),VLOOKUP($C63,'Journée 3'!$D$5:$P$104,11,FALSE),0)</f>
        <v>0</v>
      </c>
      <c r="K63" s="98">
        <f>IF(ISNUMBER(VLOOKUP($C63,'Journée 3'!$D$5:$P$104,13,FALSE)),VLOOKUP($C63,'Journée 3'!$D$5:$P$104,13,FALSE),0)</f>
        <v>0</v>
      </c>
      <c r="L63" s="98">
        <f>IF(ISNUMBER(VLOOKUP($C63,'Journée 4'!$D$5:$P$104,11,FALSE)),VLOOKUP($C63,'Journée 4'!$D$5:$P$104,11,FALSE),0)</f>
        <v>0</v>
      </c>
      <c r="M63" s="98">
        <f>IF(ISNUMBER(VLOOKUP($C63,'Journée 4'!$D$5:$P$104,13,FALSE)),VLOOKUP($C63,'Journée 4'!$D$5:$P$104,13,FALSE),0)</f>
        <v>0</v>
      </c>
      <c r="N63" s="98">
        <f>IF(ISNUMBER(VLOOKUP($C63,'Journée 5'!$D$5:$P$104,11,FALSE)),VLOOKUP($C63,'Journée 5'!$D$5:$P$104,11,FALSE),0)</f>
        <v>0</v>
      </c>
      <c r="O63" s="98">
        <f>IF(ISNUMBER(VLOOKUP($C63,'Journée 5'!$D$5:$P$104,13,FALSE)),VLOOKUP($C63,'Journée 5'!$D$5:$P$104,13,FALSE),0)</f>
        <v>0</v>
      </c>
      <c r="P63" s="98">
        <f t="shared" si="8"/>
        <v>0</v>
      </c>
      <c r="Q63" s="98">
        <f t="shared" si="9"/>
        <v>0</v>
      </c>
      <c r="R63" s="103"/>
      <c r="S63" s="55">
        <f t="shared" si="10"/>
        <v>0</v>
      </c>
      <c r="T63">
        <f t="shared" si="11"/>
        <v>0</v>
      </c>
      <c r="U63">
        <f t="shared" si="12"/>
        <v>0</v>
      </c>
      <c r="V63">
        <f t="shared" si="13"/>
        <v>0</v>
      </c>
      <c r="W63">
        <f t="shared" si="14"/>
        <v>0</v>
      </c>
      <c r="X63">
        <f t="shared" si="15"/>
        <v>0</v>
      </c>
    </row>
    <row r="64" spans="1:24" ht="12.75">
      <c r="A64" s="98"/>
      <c r="B64" s="98">
        <f>IF($C64="","",CONCATENATE(VLOOKUP($C64,Accueil!$A$25:$E$124,5,FALSE),VLOOKUP($C64,Régional!$A$1:$Y$72,7,FALSE)))</f>
      </c>
      <c r="C64" s="99">
        <f>IF(Accueil!A84="","",Accueil!A84)</f>
      </c>
      <c r="D64" s="101">
        <f>IF($C64="","",VLOOKUP($C64,Régional!$A$1:$Y$72,13,FALSE))</f>
      </c>
      <c r="E64" s="101">
        <f>IF($C64="","",VLOOKUP($C64,Régional!$A$1:$Y$72,16,FALSE))</f>
      </c>
      <c r="F64" s="98">
        <f>IF(ISNUMBER(VLOOKUP($C64,'Journée 1'!$D$5:$P$104,11,FALSE)),VLOOKUP($C64,'Journée 1'!$D$5:$P$104,11,FALSE),0)</f>
        <v>0</v>
      </c>
      <c r="G64" s="98">
        <f>IF(ISNUMBER(VLOOKUP($C64,'Journée 1'!$D$5:$P$104,13,FALSE)),VLOOKUP($C64,'Journée 1'!$D$5:$P$104,13,FALSE),0)</f>
        <v>0</v>
      </c>
      <c r="H64" s="98">
        <f>IF(ISNUMBER(VLOOKUP($C64,'Journée 2'!$D$5:$P$104,11,FALSE)),VLOOKUP($C64,'Journée 2'!$D$5:$P$104,11,FALSE),0)</f>
        <v>0</v>
      </c>
      <c r="I64" s="98">
        <f>IF(ISNUMBER(VLOOKUP($C64,'Journée 2'!$D$5:$P$104,13,FALSE)),VLOOKUP($C64,'Journée 2'!$D$5:$P$104,13,FALSE),0)</f>
        <v>0</v>
      </c>
      <c r="J64" s="98">
        <f>IF(ISNUMBER(VLOOKUP($C64,'Journée 3'!$D$5:$P$104,11,FALSE)),VLOOKUP($C64,'Journée 3'!$D$5:$P$104,11,FALSE),0)</f>
        <v>0</v>
      </c>
      <c r="K64" s="98">
        <f>IF(ISNUMBER(VLOOKUP($C64,'Journée 3'!$D$5:$P$104,13,FALSE)),VLOOKUP($C64,'Journée 3'!$D$5:$P$104,13,FALSE),0)</f>
        <v>0</v>
      </c>
      <c r="L64" s="98">
        <f>IF(ISNUMBER(VLOOKUP($C64,'Journée 4'!$D$5:$P$104,11,FALSE)),VLOOKUP($C64,'Journée 4'!$D$5:$P$104,11,FALSE),0)</f>
        <v>0</v>
      </c>
      <c r="M64" s="98">
        <f>IF(ISNUMBER(VLOOKUP($C64,'Journée 4'!$D$5:$P$104,13,FALSE)),VLOOKUP($C64,'Journée 4'!$D$5:$P$104,13,FALSE),0)</f>
        <v>0</v>
      </c>
      <c r="N64" s="98">
        <f>IF(ISNUMBER(VLOOKUP($C64,'Journée 5'!$D$5:$P$104,11,FALSE)),VLOOKUP($C64,'Journée 5'!$D$5:$P$104,11,FALSE),0)</f>
        <v>0</v>
      </c>
      <c r="O64" s="98">
        <f>IF(ISNUMBER(VLOOKUP($C64,'Journée 5'!$D$5:$P$104,13,FALSE)),VLOOKUP($C64,'Journée 5'!$D$5:$P$104,13,FALSE),0)</f>
        <v>0</v>
      </c>
      <c r="P64" s="98">
        <f t="shared" si="8"/>
        <v>0</v>
      </c>
      <c r="Q64" s="98">
        <f t="shared" si="9"/>
        <v>0</v>
      </c>
      <c r="R64" s="103"/>
      <c r="S64" s="55">
        <f t="shared" si="10"/>
        <v>0</v>
      </c>
      <c r="T64">
        <f t="shared" si="11"/>
        <v>0</v>
      </c>
      <c r="U64">
        <f t="shared" si="12"/>
        <v>0</v>
      </c>
      <c r="V64">
        <f t="shared" si="13"/>
        <v>0</v>
      </c>
      <c r="W64">
        <f t="shared" si="14"/>
        <v>0</v>
      </c>
      <c r="X64">
        <f t="shared" si="15"/>
        <v>0</v>
      </c>
    </row>
    <row r="65" spans="1:24" ht="12.75">
      <c r="A65" s="98"/>
      <c r="B65" s="98">
        <f>IF($C65="","",CONCATENATE(VLOOKUP($C65,Accueil!$A$25:$E$124,5,FALSE),VLOOKUP($C65,Régional!$A$1:$Y$72,7,FALSE)))</f>
      </c>
      <c r="C65" s="99">
        <f>IF(Accueil!A85="","",Accueil!A85)</f>
      </c>
      <c r="D65" s="102">
        <f>IF($C65="","",VLOOKUP($C65,Régional!$A$1:$Y$72,13,FALSE))</f>
      </c>
      <c r="E65" s="99">
        <f>IF($C65="","",VLOOKUP($C65,Régional!$A$1:$Y$72,16,FALSE))</f>
      </c>
      <c r="F65" s="98">
        <f>IF(ISNUMBER(VLOOKUP($C65,'Journée 1'!$D$5:$P$104,11,FALSE)),VLOOKUP($C65,'Journée 1'!$D$5:$P$104,11,FALSE),0)</f>
        <v>0</v>
      </c>
      <c r="G65" s="98">
        <f>IF(ISNUMBER(VLOOKUP($C65,'Journée 1'!$D$5:$P$104,13,FALSE)),VLOOKUP($C65,'Journée 1'!$D$5:$P$104,13,FALSE),0)</f>
        <v>0</v>
      </c>
      <c r="H65" s="98">
        <f>IF(ISNUMBER(VLOOKUP($C65,'Journée 2'!$D$5:$P$104,11,FALSE)),VLOOKUP($C65,'Journée 2'!$D$5:$P$104,11,FALSE),0)</f>
        <v>0</v>
      </c>
      <c r="I65" s="98">
        <f>IF(ISNUMBER(VLOOKUP($C65,'Journée 2'!$D$5:$P$104,13,FALSE)),VLOOKUP($C65,'Journée 2'!$D$5:$P$104,13,FALSE),0)</f>
        <v>0</v>
      </c>
      <c r="J65" s="98">
        <f>IF(ISNUMBER(VLOOKUP($C65,'Journée 3'!$D$5:$P$104,11,FALSE)),VLOOKUP($C65,'Journée 3'!$D$5:$P$104,11,FALSE),0)</f>
        <v>0</v>
      </c>
      <c r="K65" s="98">
        <f>IF(ISNUMBER(VLOOKUP($C65,'Journée 3'!$D$5:$P$104,13,FALSE)),VLOOKUP($C65,'Journée 3'!$D$5:$P$104,13,FALSE),0)</f>
        <v>0</v>
      </c>
      <c r="L65" s="98">
        <f>IF(ISNUMBER(VLOOKUP($C65,'Journée 4'!$D$5:$P$104,11,FALSE)),VLOOKUP($C65,'Journée 4'!$D$5:$P$104,11,FALSE),0)</f>
        <v>0</v>
      </c>
      <c r="M65" s="98">
        <f>IF(ISNUMBER(VLOOKUP($C65,'Journée 4'!$D$5:$P$104,13,FALSE)),VLOOKUP($C65,'Journée 4'!$D$5:$P$104,13,FALSE),0)</f>
        <v>0</v>
      </c>
      <c r="N65" s="98">
        <f>IF(ISNUMBER(VLOOKUP($C65,'Journée 5'!$D$5:$P$104,11,FALSE)),VLOOKUP($C65,'Journée 5'!$D$5:$P$104,11,FALSE),0)</f>
        <v>0</v>
      </c>
      <c r="O65" s="98">
        <f>IF(ISNUMBER(VLOOKUP($C65,'Journée 5'!$D$5:$P$104,13,FALSE)),VLOOKUP($C65,'Journée 5'!$D$5:$P$104,13,FALSE),0)</f>
        <v>0</v>
      </c>
      <c r="P65" s="98">
        <f t="shared" si="8"/>
        <v>0</v>
      </c>
      <c r="Q65" s="98">
        <f t="shared" si="9"/>
        <v>0</v>
      </c>
      <c r="R65" s="103"/>
      <c r="S65" s="55">
        <f t="shared" si="10"/>
        <v>0</v>
      </c>
      <c r="T65">
        <f t="shared" si="11"/>
        <v>0</v>
      </c>
      <c r="U65">
        <f t="shared" si="12"/>
        <v>0</v>
      </c>
      <c r="V65">
        <f t="shared" si="13"/>
        <v>0</v>
      </c>
      <c r="W65">
        <f t="shared" si="14"/>
        <v>0</v>
      </c>
      <c r="X65">
        <f t="shared" si="15"/>
        <v>0</v>
      </c>
    </row>
    <row r="66" spans="1:24" ht="12.75">
      <c r="A66" s="98"/>
      <c r="B66" s="98">
        <f>IF($C66="","",CONCATENATE(VLOOKUP($C66,Accueil!$A$25:$E$124,5,FALSE),VLOOKUP($C66,Régional!$A$1:$Y$72,7,FALSE)))</f>
      </c>
      <c r="C66" s="99">
        <f>IF(Accueil!A86="","",Accueil!A86)</f>
      </c>
      <c r="D66" s="102">
        <f>IF($C66="","",VLOOKUP($C66,Régional!$A$1:$Y$72,13,FALSE))</f>
      </c>
      <c r="E66" s="99">
        <f>IF($C66="","",VLOOKUP($C66,Régional!$A$1:$Y$72,16,FALSE))</f>
      </c>
      <c r="F66" s="98">
        <f>IF(ISNUMBER(VLOOKUP($C66,'Journée 1'!$D$5:$P$104,11,FALSE)),VLOOKUP($C66,'Journée 1'!$D$5:$P$104,11,FALSE),0)</f>
        <v>0</v>
      </c>
      <c r="G66" s="98">
        <f>IF(ISNUMBER(VLOOKUP($C66,'Journée 1'!$D$5:$P$104,13,FALSE)),VLOOKUP($C66,'Journée 1'!$D$5:$P$104,13,FALSE),0)</f>
        <v>0</v>
      </c>
      <c r="H66" s="98">
        <f>IF(ISNUMBER(VLOOKUP($C66,'Journée 2'!$D$5:$P$104,11,FALSE)),VLOOKUP($C66,'Journée 2'!$D$5:$P$104,11,FALSE),0)</f>
        <v>0</v>
      </c>
      <c r="I66" s="98">
        <f>IF(ISNUMBER(VLOOKUP($C66,'Journée 2'!$D$5:$P$104,13,FALSE)),VLOOKUP($C66,'Journée 2'!$D$5:$P$104,13,FALSE),0)</f>
        <v>0</v>
      </c>
      <c r="J66" s="98">
        <f>IF(ISNUMBER(VLOOKUP($C66,'Journée 3'!$D$5:$P$104,11,FALSE)),VLOOKUP($C66,'Journée 3'!$D$5:$P$104,11,FALSE),0)</f>
        <v>0</v>
      </c>
      <c r="K66" s="98">
        <f>IF(ISNUMBER(VLOOKUP($C66,'Journée 3'!$D$5:$P$104,13,FALSE)),VLOOKUP($C66,'Journée 3'!$D$5:$P$104,13,FALSE),0)</f>
        <v>0</v>
      </c>
      <c r="L66" s="98">
        <f>IF(ISNUMBER(VLOOKUP($C66,'Journée 4'!$D$5:$P$104,11,FALSE)),VLOOKUP($C66,'Journée 4'!$D$5:$P$104,11,FALSE),0)</f>
        <v>0</v>
      </c>
      <c r="M66" s="98">
        <f>IF(ISNUMBER(VLOOKUP($C66,'Journée 4'!$D$5:$P$104,13,FALSE)),VLOOKUP($C66,'Journée 4'!$D$5:$P$104,13,FALSE),0)</f>
        <v>0</v>
      </c>
      <c r="N66" s="98">
        <f>IF(ISNUMBER(VLOOKUP($C66,'Journée 5'!$D$5:$P$104,11,FALSE)),VLOOKUP($C66,'Journée 5'!$D$5:$P$104,11,FALSE),0)</f>
        <v>0</v>
      </c>
      <c r="O66" s="98">
        <f>IF(ISNUMBER(VLOOKUP($C66,'Journée 5'!$D$5:$P$104,13,FALSE)),VLOOKUP($C66,'Journée 5'!$D$5:$P$104,13,FALSE),0)</f>
        <v>0</v>
      </c>
      <c r="P66" s="98">
        <f t="shared" si="8"/>
        <v>0</v>
      </c>
      <c r="Q66" s="98">
        <f t="shared" si="9"/>
        <v>0</v>
      </c>
      <c r="R66" s="103"/>
      <c r="S66" s="55">
        <f t="shared" si="10"/>
        <v>0</v>
      </c>
      <c r="T66">
        <f t="shared" si="11"/>
        <v>0</v>
      </c>
      <c r="U66">
        <f t="shared" si="12"/>
        <v>0</v>
      </c>
      <c r="V66">
        <f t="shared" si="13"/>
        <v>0</v>
      </c>
      <c r="W66">
        <f t="shared" si="14"/>
        <v>0</v>
      </c>
      <c r="X66">
        <f t="shared" si="15"/>
        <v>0</v>
      </c>
    </row>
    <row r="67" spans="1:24" ht="12.75">
      <c r="A67" s="98"/>
      <c r="B67" s="98">
        <f>IF($C67="","",CONCATENATE(VLOOKUP($C67,Accueil!$A$25:$E$124,5,FALSE),VLOOKUP($C67,Régional!$A$1:$Y$72,7,FALSE)))</f>
      </c>
      <c r="C67" s="99">
        <f>IF(Accueil!A88="","",Accueil!A88)</f>
      </c>
      <c r="D67" s="102">
        <f>IF($C67="","",VLOOKUP($C67,Régional!$A$1:$Y$72,13,FALSE))</f>
      </c>
      <c r="E67" s="99">
        <f>IF($C67="","",VLOOKUP($C67,Régional!$A$1:$Y$72,16,FALSE))</f>
      </c>
      <c r="F67" s="98">
        <f>IF(ISNUMBER(VLOOKUP($C67,'Journée 1'!$D$5:$P$104,11,FALSE)),VLOOKUP($C67,'Journée 1'!$D$5:$P$104,11,FALSE),0)</f>
        <v>0</v>
      </c>
      <c r="G67" s="98">
        <f>IF(ISNUMBER(VLOOKUP($C67,'Journée 1'!$D$5:$P$104,13,FALSE)),VLOOKUP($C67,'Journée 1'!$D$5:$P$104,13,FALSE),0)</f>
        <v>0</v>
      </c>
      <c r="H67" s="98">
        <f>IF(ISNUMBER(VLOOKUP($C67,'Journée 2'!$D$5:$P$104,11,FALSE)),VLOOKUP($C67,'Journée 2'!$D$5:$P$104,11,FALSE),0)</f>
        <v>0</v>
      </c>
      <c r="I67" s="98">
        <f>IF(ISNUMBER(VLOOKUP($C67,'Journée 2'!$D$5:$P$104,13,FALSE)),VLOOKUP($C67,'Journée 2'!$D$5:$P$104,13,FALSE),0)</f>
        <v>0</v>
      </c>
      <c r="J67" s="98">
        <f>IF(ISNUMBER(VLOOKUP($C67,'Journée 3'!$D$5:$P$104,11,FALSE)),VLOOKUP($C67,'Journée 3'!$D$5:$P$104,11,FALSE),0)</f>
        <v>0</v>
      </c>
      <c r="K67" s="98">
        <f>IF(ISNUMBER(VLOOKUP($C67,'Journée 3'!$D$5:$P$104,13,FALSE)),VLOOKUP($C67,'Journée 3'!$D$5:$P$104,13,FALSE),0)</f>
        <v>0</v>
      </c>
      <c r="L67" s="98">
        <f>IF(ISNUMBER(VLOOKUP($C67,'Journée 4'!$D$5:$P$104,11,FALSE)),VLOOKUP($C67,'Journée 4'!$D$5:$P$104,11,FALSE),0)</f>
        <v>0</v>
      </c>
      <c r="M67" s="98">
        <f>IF(ISNUMBER(VLOOKUP($C67,'Journée 4'!$D$5:$P$104,13,FALSE)),VLOOKUP($C67,'Journée 4'!$D$5:$P$104,13,FALSE),0)</f>
        <v>0</v>
      </c>
      <c r="N67" s="98">
        <f>IF(ISNUMBER(VLOOKUP($C67,'Journée 5'!$D$5:$P$104,11,FALSE)),VLOOKUP($C67,'Journée 5'!$D$5:$P$104,11,FALSE),0)</f>
        <v>0</v>
      </c>
      <c r="O67" s="98">
        <f>IF(ISNUMBER(VLOOKUP($C67,'Journée 5'!$D$5:$P$104,13,FALSE)),VLOOKUP($C67,'Journée 5'!$D$5:$P$104,13,FALSE),0)</f>
        <v>0</v>
      </c>
      <c r="P67" s="98">
        <f t="shared" si="8"/>
        <v>0</v>
      </c>
      <c r="Q67" s="98">
        <f t="shared" si="9"/>
        <v>0</v>
      </c>
      <c r="R67" s="103"/>
      <c r="S67" s="55">
        <f t="shared" si="10"/>
        <v>0</v>
      </c>
      <c r="T67">
        <f t="shared" si="11"/>
        <v>0</v>
      </c>
      <c r="U67">
        <f t="shared" si="12"/>
        <v>0</v>
      </c>
      <c r="V67">
        <f t="shared" si="13"/>
        <v>0</v>
      </c>
      <c r="W67">
        <f t="shared" si="14"/>
        <v>0</v>
      </c>
      <c r="X67">
        <f t="shared" si="15"/>
        <v>0</v>
      </c>
    </row>
    <row r="68" spans="1:24" ht="12.75">
      <c r="A68" s="98"/>
      <c r="B68" s="98">
        <f>IF($C68="","",CONCATENATE(VLOOKUP($C68,Accueil!$A$25:$E$124,5,FALSE),VLOOKUP($C68,Régional!$A$1:$Y$72,7,FALSE)))</f>
      </c>
      <c r="C68" s="99">
        <f>IF(Accueil!A89="","",Accueil!A89)</f>
      </c>
      <c r="D68" s="102">
        <f>IF($C68="","",VLOOKUP($C68,Régional!$A$1:$Y$72,13,FALSE))</f>
      </c>
      <c r="E68" s="99">
        <f>IF($C68="","",VLOOKUP($C68,Régional!$A$1:$Y$72,16,FALSE))</f>
      </c>
      <c r="F68" s="98">
        <f>IF(ISNUMBER(VLOOKUP($C68,'Journée 1'!$D$5:$P$104,11,FALSE)),VLOOKUP($C68,'Journée 1'!$D$5:$P$104,11,FALSE),0)</f>
        <v>0</v>
      </c>
      <c r="G68" s="98">
        <f>IF(ISNUMBER(VLOOKUP($C68,'Journée 1'!$D$5:$P$104,13,FALSE)),VLOOKUP($C68,'Journée 1'!$D$5:$P$104,13,FALSE),0)</f>
        <v>0</v>
      </c>
      <c r="H68" s="98">
        <f>IF(ISNUMBER(VLOOKUP($C68,'Journée 2'!$D$5:$P$104,11,FALSE)),VLOOKUP($C68,'Journée 2'!$D$5:$P$104,11,FALSE),0)</f>
        <v>0</v>
      </c>
      <c r="I68" s="98">
        <f>IF(ISNUMBER(VLOOKUP($C68,'Journée 2'!$D$5:$P$104,13,FALSE)),VLOOKUP($C68,'Journée 2'!$D$5:$P$104,13,FALSE),0)</f>
        <v>0</v>
      </c>
      <c r="J68" s="98">
        <f>IF(ISNUMBER(VLOOKUP($C68,'Journée 3'!$D$5:$P$104,11,FALSE)),VLOOKUP($C68,'Journée 3'!$D$5:$P$104,11,FALSE),0)</f>
        <v>0</v>
      </c>
      <c r="K68" s="98">
        <f>IF(ISNUMBER(VLOOKUP($C68,'Journée 3'!$D$5:$P$104,13,FALSE)),VLOOKUP($C68,'Journée 3'!$D$5:$P$104,13,FALSE),0)</f>
        <v>0</v>
      </c>
      <c r="L68" s="98">
        <f>IF(ISNUMBER(VLOOKUP($C68,'Journée 4'!$D$5:$P$104,11,FALSE)),VLOOKUP($C68,'Journée 4'!$D$5:$P$104,11,FALSE),0)</f>
        <v>0</v>
      </c>
      <c r="M68" s="98">
        <f>IF(ISNUMBER(VLOOKUP($C68,'Journée 4'!$D$5:$P$104,13,FALSE)),VLOOKUP($C68,'Journée 4'!$D$5:$P$104,13,FALSE),0)</f>
        <v>0</v>
      </c>
      <c r="N68" s="98">
        <f>IF(ISNUMBER(VLOOKUP($C68,'Journée 5'!$D$5:$P$104,11,FALSE)),VLOOKUP($C68,'Journée 5'!$D$5:$P$104,11,FALSE),0)</f>
        <v>0</v>
      </c>
      <c r="O68" s="98">
        <f>IF(ISNUMBER(VLOOKUP($C68,'Journée 5'!$D$5:$P$104,13,FALSE)),VLOOKUP($C68,'Journée 5'!$D$5:$P$104,13,FALSE),0)</f>
        <v>0</v>
      </c>
      <c r="P68" s="98">
        <f t="shared" si="8"/>
        <v>0</v>
      </c>
      <c r="Q68" s="98">
        <f t="shared" si="9"/>
        <v>0</v>
      </c>
      <c r="R68" s="103"/>
      <c r="S68" s="55">
        <f t="shared" si="10"/>
        <v>0</v>
      </c>
      <c r="T68">
        <f t="shared" si="11"/>
        <v>0</v>
      </c>
      <c r="U68">
        <f t="shared" si="12"/>
        <v>0</v>
      </c>
      <c r="V68">
        <f t="shared" si="13"/>
        <v>0</v>
      </c>
      <c r="W68">
        <f t="shared" si="14"/>
        <v>0</v>
      </c>
      <c r="X68">
        <f t="shared" si="15"/>
        <v>0</v>
      </c>
    </row>
    <row r="69" spans="1:24" ht="12.75">
      <c r="A69" s="98"/>
      <c r="B69" s="98">
        <f>IF($C69="","",CONCATENATE(VLOOKUP($C69,Accueil!$A$25:$E$124,5,FALSE),VLOOKUP($C69,Régional!$A$1:$Y$72,7,FALSE)))</f>
      </c>
      <c r="C69" s="99">
        <f>IF(Accueil!A90="","",Accueil!A90)</f>
      </c>
      <c r="D69" s="102">
        <f>IF($C69="","",VLOOKUP($C69,Régional!$A$1:$Y$72,13,FALSE))</f>
      </c>
      <c r="E69" s="99">
        <f>IF($C69="","",VLOOKUP($C69,Régional!$A$1:$Y$72,16,FALSE))</f>
      </c>
      <c r="F69" s="98">
        <f>IF(ISNUMBER(VLOOKUP($C69,'Journée 1'!$D$5:$P$104,11,FALSE)),VLOOKUP($C69,'Journée 1'!$D$5:$P$104,11,FALSE),0)</f>
        <v>0</v>
      </c>
      <c r="G69" s="98">
        <f>IF(ISNUMBER(VLOOKUP($C69,'Journée 1'!$D$5:$P$104,13,FALSE)),VLOOKUP($C69,'Journée 1'!$D$5:$P$104,13,FALSE),0)</f>
        <v>0</v>
      </c>
      <c r="H69" s="98">
        <f>IF(ISNUMBER(VLOOKUP($C69,'Journée 2'!$D$5:$P$104,11,FALSE)),VLOOKUP($C69,'Journée 2'!$D$5:$P$104,11,FALSE),0)</f>
        <v>0</v>
      </c>
      <c r="I69" s="98">
        <f>IF(ISNUMBER(VLOOKUP($C69,'Journée 2'!$D$5:$P$104,13,FALSE)),VLOOKUP($C69,'Journée 2'!$D$5:$P$104,13,FALSE),0)</f>
        <v>0</v>
      </c>
      <c r="J69" s="98">
        <f>IF(ISNUMBER(VLOOKUP($C69,'Journée 3'!$D$5:$P$104,11,FALSE)),VLOOKUP($C69,'Journée 3'!$D$5:$P$104,11,FALSE),0)</f>
        <v>0</v>
      </c>
      <c r="K69" s="98">
        <f>IF(ISNUMBER(VLOOKUP($C69,'Journée 3'!$D$5:$P$104,13,FALSE)),VLOOKUP($C69,'Journée 3'!$D$5:$P$104,13,FALSE),0)</f>
        <v>0</v>
      </c>
      <c r="L69" s="98">
        <f>IF(ISNUMBER(VLOOKUP($C69,'Journée 4'!$D$5:$P$104,11,FALSE)),VLOOKUP($C69,'Journée 4'!$D$5:$P$104,11,FALSE),0)</f>
        <v>0</v>
      </c>
      <c r="M69" s="98">
        <f>IF(ISNUMBER(VLOOKUP($C69,'Journée 4'!$D$5:$P$104,13,FALSE)),VLOOKUP($C69,'Journée 4'!$D$5:$P$104,13,FALSE),0)</f>
        <v>0</v>
      </c>
      <c r="N69" s="98">
        <f>IF(ISNUMBER(VLOOKUP($C69,'Journée 5'!$D$5:$P$104,11,FALSE)),VLOOKUP($C69,'Journée 5'!$D$5:$P$104,11,FALSE),0)</f>
        <v>0</v>
      </c>
      <c r="O69" s="98">
        <f>IF(ISNUMBER(VLOOKUP($C69,'Journée 5'!$D$5:$P$104,13,FALSE)),VLOOKUP($C69,'Journée 5'!$D$5:$P$104,13,FALSE),0)</f>
        <v>0</v>
      </c>
      <c r="P69" s="98">
        <f aca="true" t="shared" si="16" ref="P69:P103">SUM(F69,H69,J69,L69,N69)-MIN(F69,H69,J69,L69,N69)</f>
        <v>0</v>
      </c>
      <c r="Q69" s="98">
        <f aca="true" t="shared" si="17" ref="Q69:Q103">SUM(G69,I69,K69,M69,O69)-MIN(G69,I69,K69,M69,O69)</f>
        <v>0</v>
      </c>
      <c r="R69" s="103"/>
      <c r="S69" s="55">
        <f aca="true" t="shared" si="18" ref="S69:S100">Q69+R69</f>
        <v>0</v>
      </c>
      <c r="T69">
        <f aca="true" t="shared" si="19" ref="T69:T103">IF(F69&lt;&gt;0,1,0)</f>
        <v>0</v>
      </c>
      <c r="U69">
        <f aca="true" t="shared" si="20" ref="U69:U103">IF(H69&lt;&gt;0,1,0)</f>
        <v>0</v>
      </c>
      <c r="V69">
        <f aca="true" t="shared" si="21" ref="V69:V103">IF(J69&lt;&gt;0,1,0)</f>
        <v>0</v>
      </c>
      <c r="W69">
        <f aca="true" t="shared" si="22" ref="W69:W103">IF(L69&lt;&gt;0,1,0)</f>
        <v>0</v>
      </c>
      <c r="X69">
        <f aca="true" t="shared" si="23" ref="X69:X103">IF(N69&lt;&gt;0,1,0)</f>
        <v>0</v>
      </c>
    </row>
    <row r="70" spans="1:24" ht="12.75">
      <c r="A70" s="98"/>
      <c r="B70" s="98">
        <f>IF($C70="","",CONCATENATE(VLOOKUP($C70,Accueil!$A$25:$E$124,5,FALSE),VLOOKUP($C70,Régional!$A$1:$Y$72,7,FALSE)))</f>
      </c>
      <c r="C70" s="99">
        <f>IF(Accueil!A91="","",Accueil!A91)</f>
      </c>
      <c r="D70" s="102">
        <f>IF($C70="","",VLOOKUP($C70,Régional!$A$1:$Y$72,13,FALSE))</f>
      </c>
      <c r="E70" s="99">
        <f>IF($C70="","",VLOOKUP($C70,Régional!$A$1:$Y$72,16,FALSE))</f>
      </c>
      <c r="F70" s="98">
        <f>IF(ISNUMBER(VLOOKUP($C70,'Journée 1'!$D$5:$P$104,11,FALSE)),VLOOKUP($C70,'Journée 1'!$D$5:$P$104,11,FALSE),0)</f>
        <v>0</v>
      </c>
      <c r="G70" s="98">
        <f>IF(ISNUMBER(VLOOKUP($C70,'Journée 1'!$D$5:$P$104,13,FALSE)),VLOOKUP($C70,'Journée 1'!$D$5:$P$104,13,FALSE),0)</f>
        <v>0</v>
      </c>
      <c r="H70" s="98">
        <f>IF(ISNUMBER(VLOOKUP($C70,'Journée 2'!$D$5:$P$104,11,FALSE)),VLOOKUP($C70,'Journée 2'!$D$5:$P$104,11,FALSE),0)</f>
        <v>0</v>
      </c>
      <c r="I70" s="98">
        <f>IF(ISNUMBER(VLOOKUP($C70,'Journée 2'!$D$5:$P$104,13,FALSE)),VLOOKUP($C70,'Journée 2'!$D$5:$P$104,13,FALSE),0)</f>
        <v>0</v>
      </c>
      <c r="J70" s="98">
        <f>IF(ISNUMBER(VLOOKUP($C70,'Journée 3'!$D$5:$P$104,11,FALSE)),VLOOKUP($C70,'Journée 3'!$D$5:$P$104,11,FALSE),0)</f>
        <v>0</v>
      </c>
      <c r="K70" s="98">
        <f>IF(ISNUMBER(VLOOKUP($C70,'Journée 3'!$D$5:$P$104,13,FALSE)),VLOOKUP($C70,'Journée 3'!$D$5:$P$104,13,FALSE),0)</f>
        <v>0</v>
      </c>
      <c r="L70" s="98">
        <f>IF(ISNUMBER(VLOOKUP($C70,'Journée 4'!$D$5:$P$104,11,FALSE)),VLOOKUP($C70,'Journée 4'!$D$5:$P$104,11,FALSE),0)</f>
        <v>0</v>
      </c>
      <c r="M70" s="98">
        <f>IF(ISNUMBER(VLOOKUP($C70,'Journée 4'!$D$5:$P$104,13,FALSE)),VLOOKUP($C70,'Journée 4'!$D$5:$P$104,13,FALSE),0)</f>
        <v>0</v>
      </c>
      <c r="N70" s="98">
        <f>IF(ISNUMBER(VLOOKUP($C70,'Journée 5'!$D$5:$P$104,11,FALSE)),VLOOKUP($C70,'Journée 5'!$D$5:$P$104,11,FALSE),0)</f>
        <v>0</v>
      </c>
      <c r="O70" s="98">
        <f>IF(ISNUMBER(VLOOKUP($C70,'Journée 5'!$D$5:$P$104,13,FALSE)),VLOOKUP($C70,'Journée 5'!$D$5:$P$104,13,FALSE),0)</f>
        <v>0</v>
      </c>
      <c r="P70" s="98">
        <f t="shared" si="16"/>
        <v>0</v>
      </c>
      <c r="Q70" s="98">
        <f t="shared" si="17"/>
        <v>0</v>
      </c>
      <c r="R70" s="103"/>
      <c r="S70" s="55">
        <f t="shared" si="18"/>
        <v>0</v>
      </c>
      <c r="T70">
        <f t="shared" si="19"/>
        <v>0</v>
      </c>
      <c r="U70">
        <f t="shared" si="20"/>
        <v>0</v>
      </c>
      <c r="V70">
        <f t="shared" si="21"/>
        <v>0</v>
      </c>
      <c r="W70">
        <f t="shared" si="22"/>
        <v>0</v>
      </c>
      <c r="X70">
        <f t="shared" si="23"/>
        <v>0</v>
      </c>
    </row>
    <row r="71" spans="1:24" ht="12.75">
      <c r="A71" s="98"/>
      <c r="B71" s="98">
        <f>IF($C71="","",CONCATENATE(VLOOKUP($C71,Accueil!$A$25:$E$124,5,FALSE),VLOOKUP($C71,Régional!$A$1:$Y$72,7,FALSE)))</f>
      </c>
      <c r="C71" s="99">
        <f>IF(Accueil!A92="","",Accueil!A92)</f>
      </c>
      <c r="D71" s="102">
        <f>IF($C71="","",VLOOKUP($C71,Régional!$A$1:$Y$72,13,FALSE))</f>
      </c>
      <c r="E71" s="99">
        <f>IF($C71="","",VLOOKUP($C71,Régional!$A$1:$Y$72,16,FALSE))</f>
      </c>
      <c r="F71" s="98">
        <f>IF(ISNUMBER(VLOOKUP($C71,'Journée 1'!$D$5:$P$104,11,FALSE)),VLOOKUP($C71,'Journée 1'!$D$5:$P$104,11,FALSE),0)</f>
        <v>0</v>
      </c>
      <c r="G71" s="98">
        <f>IF(ISNUMBER(VLOOKUP($C71,'Journée 1'!$D$5:$P$104,13,FALSE)),VLOOKUP($C71,'Journée 1'!$D$5:$P$104,13,FALSE),0)</f>
        <v>0</v>
      </c>
      <c r="H71" s="98">
        <f>IF(ISNUMBER(VLOOKUP($C71,'Journée 2'!$D$5:$P$104,11,FALSE)),VLOOKUP($C71,'Journée 2'!$D$5:$P$104,11,FALSE),0)</f>
        <v>0</v>
      </c>
      <c r="I71" s="98">
        <f>IF(ISNUMBER(VLOOKUP($C71,'Journée 2'!$D$5:$P$104,13,FALSE)),VLOOKUP($C71,'Journée 2'!$D$5:$P$104,13,FALSE),0)</f>
        <v>0</v>
      </c>
      <c r="J71" s="98">
        <f>IF(ISNUMBER(VLOOKUP($C71,'Journée 3'!$D$5:$P$104,11,FALSE)),VLOOKUP($C71,'Journée 3'!$D$5:$P$104,11,FALSE),0)</f>
        <v>0</v>
      </c>
      <c r="K71" s="98">
        <f>IF(ISNUMBER(VLOOKUP($C71,'Journée 3'!$D$5:$P$104,13,FALSE)),VLOOKUP($C71,'Journée 3'!$D$5:$P$104,13,FALSE),0)</f>
        <v>0</v>
      </c>
      <c r="L71" s="98">
        <f>IF(ISNUMBER(VLOOKUP($C71,'Journée 4'!$D$5:$P$104,11,FALSE)),VLOOKUP($C71,'Journée 4'!$D$5:$P$104,11,FALSE),0)</f>
        <v>0</v>
      </c>
      <c r="M71" s="98">
        <f>IF(ISNUMBER(VLOOKUP($C71,'Journée 4'!$D$5:$P$104,13,FALSE)),VLOOKUP($C71,'Journée 4'!$D$5:$P$104,13,FALSE),0)</f>
        <v>0</v>
      </c>
      <c r="N71" s="98">
        <f>IF(ISNUMBER(VLOOKUP($C71,'Journée 5'!$D$5:$P$104,11,FALSE)),VLOOKUP($C71,'Journée 5'!$D$5:$P$104,11,FALSE),0)</f>
        <v>0</v>
      </c>
      <c r="O71" s="98">
        <f>IF(ISNUMBER(VLOOKUP($C71,'Journée 5'!$D$5:$P$104,13,FALSE)),VLOOKUP($C71,'Journée 5'!$D$5:$P$104,13,FALSE),0)</f>
        <v>0</v>
      </c>
      <c r="P71" s="98">
        <f t="shared" si="16"/>
        <v>0</v>
      </c>
      <c r="Q71" s="98">
        <f t="shared" si="17"/>
        <v>0</v>
      </c>
      <c r="R71" s="103"/>
      <c r="S71" s="55">
        <f t="shared" si="18"/>
        <v>0</v>
      </c>
      <c r="T71">
        <f t="shared" si="19"/>
        <v>0</v>
      </c>
      <c r="U71">
        <f t="shared" si="20"/>
        <v>0</v>
      </c>
      <c r="V71">
        <f t="shared" si="21"/>
        <v>0</v>
      </c>
      <c r="W71">
        <f t="shared" si="22"/>
        <v>0</v>
      </c>
      <c r="X71">
        <f t="shared" si="23"/>
        <v>0</v>
      </c>
    </row>
    <row r="72" spans="1:24" ht="12.75">
      <c r="A72" s="98"/>
      <c r="B72" s="98">
        <f>IF($C72="","",CONCATENATE(VLOOKUP($C72,Accueil!$A$25:$E$124,5,FALSE),VLOOKUP($C72,Régional!$A$1:$Y$72,7,FALSE)))</f>
      </c>
      <c r="C72" s="99">
        <f>IF(Accueil!A93="","",Accueil!A93)</f>
      </c>
      <c r="D72" s="102">
        <f>IF($C72="","",VLOOKUP($C72,Régional!$A$1:$Y$72,13,FALSE))</f>
      </c>
      <c r="E72" s="99">
        <f>IF($C72="","",VLOOKUP($C72,Régional!$A$1:$Y$72,16,FALSE))</f>
      </c>
      <c r="F72" s="98">
        <f>IF(ISNUMBER(VLOOKUP($C72,'Journée 1'!$D$5:$P$104,11,FALSE)),VLOOKUP($C72,'Journée 1'!$D$5:$P$104,11,FALSE),0)</f>
        <v>0</v>
      </c>
      <c r="G72" s="98">
        <f>IF(ISNUMBER(VLOOKUP($C72,'Journée 1'!$D$5:$P$104,13,FALSE)),VLOOKUP($C72,'Journée 1'!$D$5:$P$104,13,FALSE),0)</f>
        <v>0</v>
      </c>
      <c r="H72" s="98">
        <f>IF(ISNUMBER(VLOOKUP($C72,'Journée 2'!$D$5:$P$104,11,FALSE)),VLOOKUP($C72,'Journée 2'!$D$5:$P$104,11,FALSE),0)</f>
        <v>0</v>
      </c>
      <c r="I72" s="98">
        <f>IF(ISNUMBER(VLOOKUP($C72,'Journée 2'!$D$5:$P$104,13,FALSE)),VLOOKUP($C72,'Journée 2'!$D$5:$P$104,13,FALSE),0)</f>
        <v>0</v>
      </c>
      <c r="J72" s="98">
        <f>IF(ISNUMBER(VLOOKUP($C72,'Journée 3'!$D$5:$P$104,11,FALSE)),VLOOKUP($C72,'Journée 3'!$D$5:$P$104,11,FALSE),0)</f>
        <v>0</v>
      </c>
      <c r="K72" s="98">
        <f>IF(ISNUMBER(VLOOKUP($C72,'Journée 3'!$D$5:$P$104,13,FALSE)),VLOOKUP($C72,'Journée 3'!$D$5:$P$104,13,FALSE),0)</f>
        <v>0</v>
      </c>
      <c r="L72" s="98">
        <f>IF(ISNUMBER(VLOOKUP($C72,'Journée 4'!$D$5:$P$104,11,FALSE)),VLOOKUP($C72,'Journée 4'!$D$5:$P$104,11,FALSE),0)</f>
        <v>0</v>
      </c>
      <c r="M72" s="98">
        <f>IF(ISNUMBER(VLOOKUP($C72,'Journée 4'!$D$5:$P$104,13,FALSE)),VLOOKUP($C72,'Journée 4'!$D$5:$P$104,13,FALSE),0)</f>
        <v>0</v>
      </c>
      <c r="N72" s="98">
        <f>IF(ISNUMBER(VLOOKUP($C72,'Journée 5'!$D$5:$P$104,11,FALSE)),VLOOKUP($C72,'Journée 5'!$D$5:$P$104,11,FALSE),0)</f>
        <v>0</v>
      </c>
      <c r="O72" s="98">
        <f>IF(ISNUMBER(VLOOKUP($C72,'Journée 5'!$D$5:$P$104,13,FALSE)),VLOOKUP($C72,'Journée 5'!$D$5:$P$104,13,FALSE),0)</f>
        <v>0</v>
      </c>
      <c r="P72" s="98">
        <f t="shared" si="16"/>
        <v>0</v>
      </c>
      <c r="Q72" s="98">
        <f t="shared" si="17"/>
        <v>0</v>
      </c>
      <c r="R72" s="103"/>
      <c r="S72" s="55">
        <f t="shared" si="18"/>
        <v>0</v>
      </c>
      <c r="T72">
        <f t="shared" si="19"/>
        <v>0</v>
      </c>
      <c r="U72">
        <f t="shared" si="20"/>
        <v>0</v>
      </c>
      <c r="V72">
        <f t="shared" si="21"/>
        <v>0</v>
      </c>
      <c r="W72">
        <f t="shared" si="22"/>
        <v>0</v>
      </c>
      <c r="X72">
        <f t="shared" si="23"/>
        <v>0</v>
      </c>
    </row>
    <row r="73" spans="1:24" ht="12.75">
      <c r="A73" s="98"/>
      <c r="B73" s="98">
        <f>IF($C73="","",CONCATENATE(VLOOKUP($C73,Accueil!$A$25:$E$124,5,FALSE),VLOOKUP($C73,Régional!$A$1:$Y$72,7,FALSE)))</f>
      </c>
      <c r="C73" s="99">
        <f>IF(Accueil!A94="","",Accueil!A94)</f>
      </c>
      <c r="D73" s="102">
        <f>IF($C73="","",VLOOKUP($C73,Régional!$A$1:$Y$72,13,FALSE))</f>
      </c>
      <c r="E73" s="99">
        <f>IF($C73="","",VLOOKUP($C73,Régional!$A$1:$Y$72,16,FALSE))</f>
      </c>
      <c r="F73" s="98">
        <f>IF(ISNUMBER(VLOOKUP($C73,'Journée 1'!$D$5:$P$104,11,FALSE)),VLOOKUP($C73,'Journée 1'!$D$5:$P$104,11,FALSE),0)</f>
        <v>0</v>
      </c>
      <c r="G73" s="98">
        <f>IF(ISNUMBER(VLOOKUP($C73,'Journée 1'!$D$5:$P$104,13,FALSE)),VLOOKUP($C73,'Journée 1'!$D$5:$P$104,13,FALSE),0)</f>
        <v>0</v>
      </c>
      <c r="H73" s="98">
        <f>IF(ISNUMBER(VLOOKUP($C73,'Journée 2'!$D$5:$P$104,11,FALSE)),VLOOKUP($C73,'Journée 2'!$D$5:$P$104,11,FALSE),0)</f>
        <v>0</v>
      </c>
      <c r="I73" s="98">
        <f>IF(ISNUMBER(VLOOKUP($C73,'Journée 2'!$D$5:$P$104,13,FALSE)),VLOOKUP($C73,'Journée 2'!$D$5:$P$104,13,FALSE),0)</f>
        <v>0</v>
      </c>
      <c r="J73" s="98">
        <f>IF(ISNUMBER(VLOOKUP($C73,'Journée 3'!$D$5:$P$104,11,FALSE)),VLOOKUP($C73,'Journée 3'!$D$5:$P$104,11,FALSE),0)</f>
        <v>0</v>
      </c>
      <c r="K73" s="98">
        <f>IF(ISNUMBER(VLOOKUP($C73,'Journée 3'!$D$5:$P$104,13,FALSE)),VLOOKUP($C73,'Journée 3'!$D$5:$P$104,13,FALSE),0)</f>
        <v>0</v>
      </c>
      <c r="L73" s="98">
        <f>IF(ISNUMBER(VLOOKUP($C73,'Journée 4'!$D$5:$P$104,11,FALSE)),VLOOKUP($C73,'Journée 4'!$D$5:$P$104,11,FALSE),0)</f>
        <v>0</v>
      </c>
      <c r="M73" s="98">
        <f>IF(ISNUMBER(VLOOKUP($C73,'Journée 4'!$D$5:$P$104,13,FALSE)),VLOOKUP($C73,'Journée 4'!$D$5:$P$104,13,FALSE),0)</f>
        <v>0</v>
      </c>
      <c r="N73" s="98">
        <f>IF(ISNUMBER(VLOOKUP($C73,'Journée 5'!$D$5:$P$104,11,FALSE)),VLOOKUP($C73,'Journée 5'!$D$5:$P$104,11,FALSE),0)</f>
        <v>0</v>
      </c>
      <c r="O73" s="98">
        <f>IF(ISNUMBER(VLOOKUP($C73,'Journée 5'!$D$5:$P$104,13,FALSE)),VLOOKUP($C73,'Journée 5'!$D$5:$P$104,13,FALSE),0)</f>
        <v>0</v>
      </c>
      <c r="P73" s="98">
        <f t="shared" si="16"/>
        <v>0</v>
      </c>
      <c r="Q73" s="98">
        <f t="shared" si="17"/>
        <v>0</v>
      </c>
      <c r="R73" s="103"/>
      <c r="S73" s="55">
        <f t="shared" si="18"/>
        <v>0</v>
      </c>
      <c r="T73">
        <f t="shared" si="19"/>
        <v>0</v>
      </c>
      <c r="U73">
        <f t="shared" si="20"/>
        <v>0</v>
      </c>
      <c r="V73">
        <f t="shared" si="21"/>
        <v>0</v>
      </c>
      <c r="W73">
        <f t="shared" si="22"/>
        <v>0</v>
      </c>
      <c r="X73">
        <f t="shared" si="23"/>
        <v>0</v>
      </c>
    </row>
    <row r="74" spans="1:24" ht="12.75">
      <c r="A74" s="98"/>
      <c r="B74" s="98">
        <f>IF($C74="","",CONCATENATE(VLOOKUP($C74,Accueil!$A$25:$E$124,5,FALSE),VLOOKUP($C74,Régional!$A$1:$Y$72,7,FALSE)))</f>
      </c>
      <c r="C74" s="99">
        <f>IF(Accueil!A95="","",Accueil!A95)</f>
      </c>
      <c r="D74" s="102">
        <f>IF($C74="","",VLOOKUP($C74,Régional!$A$1:$Y$72,13,FALSE))</f>
      </c>
      <c r="E74" s="99">
        <f>IF($C74="","",VLOOKUP($C74,Régional!$A$1:$Y$72,16,FALSE))</f>
      </c>
      <c r="F74" s="98">
        <f>IF(ISNUMBER(VLOOKUP($C74,'Journée 1'!$D$5:$P$104,11,FALSE)),VLOOKUP($C74,'Journée 1'!$D$5:$P$104,11,FALSE),0)</f>
        <v>0</v>
      </c>
      <c r="G74" s="98">
        <f>IF(ISNUMBER(VLOOKUP($C74,'Journée 1'!$D$5:$P$104,13,FALSE)),VLOOKUP($C74,'Journée 1'!$D$5:$P$104,13,FALSE),0)</f>
        <v>0</v>
      </c>
      <c r="H74" s="98">
        <f>IF(ISNUMBER(VLOOKUP($C74,'Journée 2'!$D$5:$P$104,11,FALSE)),VLOOKUP($C74,'Journée 2'!$D$5:$P$104,11,FALSE),0)</f>
        <v>0</v>
      </c>
      <c r="I74" s="98">
        <f>IF(ISNUMBER(VLOOKUP($C74,'Journée 2'!$D$5:$P$104,13,FALSE)),VLOOKUP($C74,'Journée 2'!$D$5:$P$104,13,FALSE),0)</f>
        <v>0</v>
      </c>
      <c r="J74" s="98">
        <f>IF(ISNUMBER(VLOOKUP($C74,'Journée 3'!$D$5:$P$104,11,FALSE)),VLOOKUP($C74,'Journée 3'!$D$5:$P$104,11,FALSE),0)</f>
        <v>0</v>
      </c>
      <c r="K74" s="98">
        <f>IF(ISNUMBER(VLOOKUP($C74,'Journée 3'!$D$5:$P$104,13,FALSE)),VLOOKUP($C74,'Journée 3'!$D$5:$P$104,13,FALSE),0)</f>
        <v>0</v>
      </c>
      <c r="L74" s="98">
        <f>IF(ISNUMBER(VLOOKUP($C74,'Journée 4'!$D$5:$P$104,11,FALSE)),VLOOKUP($C74,'Journée 4'!$D$5:$P$104,11,FALSE),0)</f>
        <v>0</v>
      </c>
      <c r="M74" s="98">
        <f>IF(ISNUMBER(VLOOKUP($C74,'Journée 4'!$D$5:$P$104,13,FALSE)),VLOOKUP($C74,'Journée 4'!$D$5:$P$104,13,FALSE),0)</f>
        <v>0</v>
      </c>
      <c r="N74" s="98">
        <f>IF(ISNUMBER(VLOOKUP($C74,'Journée 5'!$D$5:$P$104,11,FALSE)),VLOOKUP($C74,'Journée 5'!$D$5:$P$104,11,FALSE),0)</f>
        <v>0</v>
      </c>
      <c r="O74" s="98">
        <f>IF(ISNUMBER(VLOOKUP($C74,'Journée 5'!$D$5:$P$104,13,FALSE)),VLOOKUP($C74,'Journée 5'!$D$5:$P$104,13,FALSE),0)</f>
        <v>0</v>
      </c>
      <c r="P74" s="98">
        <f t="shared" si="16"/>
        <v>0</v>
      </c>
      <c r="Q74" s="98">
        <f t="shared" si="17"/>
        <v>0</v>
      </c>
      <c r="R74" s="103"/>
      <c r="S74" s="55">
        <f t="shared" si="18"/>
        <v>0</v>
      </c>
      <c r="T74">
        <f t="shared" si="19"/>
        <v>0</v>
      </c>
      <c r="U74">
        <f t="shared" si="20"/>
        <v>0</v>
      </c>
      <c r="V74">
        <f t="shared" si="21"/>
        <v>0</v>
      </c>
      <c r="W74">
        <f t="shared" si="22"/>
        <v>0</v>
      </c>
      <c r="X74">
        <f t="shared" si="23"/>
        <v>0</v>
      </c>
    </row>
    <row r="75" spans="1:24" ht="12.75">
      <c r="A75" s="98"/>
      <c r="B75" s="98">
        <f>IF($C75="","",CONCATENATE(VLOOKUP($C75,Accueil!$A$25:$E$124,5,FALSE),VLOOKUP($C75,Régional!$A$1:$Y$72,7,FALSE)))</f>
      </c>
      <c r="C75" s="99">
        <f>IF(Accueil!A96="","",Accueil!A96)</f>
      </c>
      <c r="D75" s="102">
        <f>IF($C75="","",VLOOKUP($C75,Régional!$A$1:$Y$72,13,FALSE))</f>
      </c>
      <c r="E75" s="99">
        <f>IF($C75="","",VLOOKUP($C75,Régional!$A$1:$Y$72,16,FALSE))</f>
      </c>
      <c r="F75" s="98">
        <f>IF(ISNUMBER(VLOOKUP($C75,'Journée 1'!$D$5:$P$104,11,FALSE)),VLOOKUP($C75,'Journée 1'!$D$5:$P$104,11,FALSE),0)</f>
        <v>0</v>
      </c>
      <c r="G75" s="98">
        <f>IF(ISNUMBER(VLOOKUP($C75,'Journée 1'!$D$5:$P$104,13,FALSE)),VLOOKUP($C75,'Journée 1'!$D$5:$P$104,13,FALSE),0)</f>
        <v>0</v>
      </c>
      <c r="H75" s="98">
        <f>IF(ISNUMBER(VLOOKUP($C75,'Journée 2'!$D$5:$P$104,11,FALSE)),VLOOKUP($C75,'Journée 2'!$D$5:$P$104,11,FALSE),0)</f>
        <v>0</v>
      </c>
      <c r="I75" s="98">
        <f>IF(ISNUMBER(VLOOKUP($C75,'Journée 2'!$D$5:$P$104,13,FALSE)),VLOOKUP($C75,'Journée 2'!$D$5:$P$104,13,FALSE),0)</f>
        <v>0</v>
      </c>
      <c r="J75" s="98">
        <f>IF(ISNUMBER(VLOOKUP($C75,'Journée 3'!$D$5:$P$104,11,FALSE)),VLOOKUP($C75,'Journée 3'!$D$5:$P$104,11,FALSE),0)</f>
        <v>0</v>
      </c>
      <c r="K75" s="98">
        <f>IF(ISNUMBER(VLOOKUP($C75,'Journée 3'!$D$5:$P$104,13,FALSE)),VLOOKUP($C75,'Journée 3'!$D$5:$P$104,13,FALSE),0)</f>
        <v>0</v>
      </c>
      <c r="L75" s="98">
        <f>IF(ISNUMBER(VLOOKUP($C75,'Journée 4'!$D$5:$P$104,11,FALSE)),VLOOKUP($C75,'Journée 4'!$D$5:$P$104,11,FALSE),0)</f>
        <v>0</v>
      </c>
      <c r="M75" s="98">
        <f>IF(ISNUMBER(VLOOKUP($C75,'Journée 4'!$D$5:$P$104,13,FALSE)),VLOOKUP($C75,'Journée 4'!$D$5:$P$104,13,FALSE),0)</f>
        <v>0</v>
      </c>
      <c r="N75" s="98">
        <f>IF(ISNUMBER(VLOOKUP($C75,'Journée 5'!$D$5:$P$104,11,FALSE)),VLOOKUP($C75,'Journée 5'!$D$5:$P$104,11,FALSE),0)</f>
        <v>0</v>
      </c>
      <c r="O75" s="98">
        <f>IF(ISNUMBER(VLOOKUP($C75,'Journée 5'!$D$5:$P$104,13,FALSE)),VLOOKUP($C75,'Journée 5'!$D$5:$P$104,13,FALSE),0)</f>
        <v>0</v>
      </c>
      <c r="P75" s="98">
        <f t="shared" si="16"/>
        <v>0</v>
      </c>
      <c r="Q75" s="98">
        <f t="shared" si="17"/>
        <v>0</v>
      </c>
      <c r="R75" s="103"/>
      <c r="S75" s="55">
        <f t="shared" si="18"/>
        <v>0</v>
      </c>
      <c r="T75">
        <f t="shared" si="19"/>
        <v>0</v>
      </c>
      <c r="U75">
        <f t="shared" si="20"/>
        <v>0</v>
      </c>
      <c r="V75">
        <f t="shared" si="21"/>
        <v>0</v>
      </c>
      <c r="W75">
        <f t="shared" si="22"/>
        <v>0</v>
      </c>
      <c r="X75">
        <f t="shared" si="23"/>
        <v>0</v>
      </c>
    </row>
    <row r="76" spans="1:24" ht="12.75">
      <c r="A76" s="98"/>
      <c r="B76" s="98">
        <f>IF($C76="","",CONCATENATE(VLOOKUP($C76,Accueil!$A$25:$E$124,5,FALSE),VLOOKUP($C76,Régional!$A$1:$Y$72,7,FALSE)))</f>
      </c>
      <c r="C76" s="99">
        <f>IF(Accueil!A97="","",Accueil!A97)</f>
      </c>
      <c r="D76" s="102">
        <f>IF($C76="","",VLOOKUP($C76,Régional!$A$1:$Y$72,13,FALSE))</f>
      </c>
      <c r="E76" s="99">
        <f>IF($C76="","",VLOOKUP($C76,Régional!$A$1:$Y$72,16,FALSE))</f>
      </c>
      <c r="F76" s="98">
        <f>IF(ISNUMBER(VLOOKUP($C76,'Journée 1'!$D$5:$P$104,11,FALSE)),VLOOKUP($C76,'Journée 1'!$D$5:$P$104,11,FALSE),0)</f>
        <v>0</v>
      </c>
      <c r="G76" s="98">
        <f>IF(ISNUMBER(VLOOKUP($C76,'Journée 1'!$D$5:$P$104,13,FALSE)),VLOOKUP($C76,'Journée 1'!$D$5:$P$104,13,FALSE),0)</f>
        <v>0</v>
      </c>
      <c r="H76" s="98">
        <f>IF(ISNUMBER(VLOOKUP($C76,'Journée 2'!$D$5:$P$104,11,FALSE)),VLOOKUP($C76,'Journée 2'!$D$5:$P$104,11,FALSE),0)</f>
        <v>0</v>
      </c>
      <c r="I76" s="98">
        <f>IF(ISNUMBER(VLOOKUP($C76,'Journée 2'!$D$5:$P$104,13,FALSE)),VLOOKUP($C76,'Journée 2'!$D$5:$P$104,13,FALSE),0)</f>
        <v>0</v>
      </c>
      <c r="J76" s="98">
        <f>IF(ISNUMBER(VLOOKUP($C76,'Journée 3'!$D$5:$P$104,11,FALSE)),VLOOKUP($C76,'Journée 3'!$D$5:$P$104,11,FALSE),0)</f>
        <v>0</v>
      </c>
      <c r="K76" s="98">
        <f>IF(ISNUMBER(VLOOKUP($C76,'Journée 3'!$D$5:$P$104,13,FALSE)),VLOOKUP($C76,'Journée 3'!$D$5:$P$104,13,FALSE),0)</f>
        <v>0</v>
      </c>
      <c r="L76" s="98">
        <f>IF(ISNUMBER(VLOOKUP($C76,'Journée 4'!$D$5:$P$104,11,FALSE)),VLOOKUP($C76,'Journée 4'!$D$5:$P$104,11,FALSE),0)</f>
        <v>0</v>
      </c>
      <c r="M76" s="98">
        <f>IF(ISNUMBER(VLOOKUP($C76,'Journée 4'!$D$5:$P$104,13,FALSE)),VLOOKUP($C76,'Journée 4'!$D$5:$P$104,13,FALSE),0)</f>
        <v>0</v>
      </c>
      <c r="N76" s="98">
        <f>IF(ISNUMBER(VLOOKUP($C76,'Journée 5'!$D$5:$P$104,11,FALSE)),VLOOKUP($C76,'Journée 5'!$D$5:$P$104,11,FALSE),0)</f>
        <v>0</v>
      </c>
      <c r="O76" s="98">
        <f>IF(ISNUMBER(VLOOKUP($C76,'Journée 5'!$D$5:$P$104,13,FALSE)),VLOOKUP($C76,'Journée 5'!$D$5:$P$104,13,FALSE),0)</f>
        <v>0</v>
      </c>
      <c r="P76" s="98">
        <f t="shared" si="16"/>
        <v>0</v>
      </c>
      <c r="Q76" s="98">
        <f t="shared" si="17"/>
        <v>0</v>
      </c>
      <c r="R76" s="103"/>
      <c r="S76" s="55">
        <f t="shared" si="18"/>
        <v>0</v>
      </c>
      <c r="T76">
        <f t="shared" si="19"/>
        <v>0</v>
      </c>
      <c r="U76">
        <f t="shared" si="20"/>
        <v>0</v>
      </c>
      <c r="V76">
        <f t="shared" si="21"/>
        <v>0</v>
      </c>
      <c r="W76">
        <f t="shared" si="22"/>
        <v>0</v>
      </c>
      <c r="X76">
        <f t="shared" si="23"/>
        <v>0</v>
      </c>
    </row>
    <row r="77" spans="1:24" ht="12.75">
      <c r="A77" s="98"/>
      <c r="B77" s="98">
        <f>IF($C77="","",CONCATENATE(VLOOKUP($C77,Accueil!$A$25:$E$124,5,FALSE),VLOOKUP($C77,Régional!$A$1:$Y$72,7,FALSE)))</f>
      </c>
      <c r="C77" s="99">
        <f>IF(Accueil!A98="","",Accueil!A98)</f>
      </c>
      <c r="D77" s="102">
        <f>IF($C77="","",VLOOKUP($C77,Régional!$A$1:$Y$72,13,FALSE))</f>
      </c>
      <c r="E77" s="99">
        <f>IF($C77="","",VLOOKUP($C77,Régional!$A$1:$Y$72,16,FALSE))</f>
      </c>
      <c r="F77" s="98">
        <f>IF(ISNUMBER(VLOOKUP($C77,'Journée 1'!$D$5:$P$104,11,FALSE)),VLOOKUP($C77,'Journée 1'!$D$5:$P$104,11,FALSE),0)</f>
        <v>0</v>
      </c>
      <c r="G77" s="98">
        <f>IF(ISNUMBER(VLOOKUP($C77,'Journée 1'!$D$5:$P$104,13,FALSE)),VLOOKUP($C77,'Journée 1'!$D$5:$P$104,13,FALSE),0)</f>
        <v>0</v>
      </c>
      <c r="H77" s="98">
        <f>IF(ISNUMBER(VLOOKUP($C77,'Journée 2'!$D$5:$P$104,11,FALSE)),VLOOKUP($C77,'Journée 2'!$D$5:$P$104,11,FALSE),0)</f>
        <v>0</v>
      </c>
      <c r="I77" s="98">
        <f>IF(ISNUMBER(VLOOKUP($C77,'Journée 2'!$D$5:$P$104,13,FALSE)),VLOOKUP($C77,'Journée 2'!$D$5:$P$104,13,FALSE),0)</f>
        <v>0</v>
      </c>
      <c r="J77" s="98">
        <f>IF(ISNUMBER(VLOOKUP($C77,'Journée 3'!$D$5:$P$104,11,FALSE)),VLOOKUP($C77,'Journée 3'!$D$5:$P$104,11,FALSE),0)</f>
        <v>0</v>
      </c>
      <c r="K77" s="98">
        <f>IF(ISNUMBER(VLOOKUP($C77,'Journée 3'!$D$5:$P$104,13,FALSE)),VLOOKUP($C77,'Journée 3'!$D$5:$P$104,13,FALSE),0)</f>
        <v>0</v>
      </c>
      <c r="L77" s="98">
        <f>IF(ISNUMBER(VLOOKUP($C77,'Journée 4'!$D$5:$P$104,11,FALSE)),VLOOKUP($C77,'Journée 4'!$D$5:$P$104,11,FALSE),0)</f>
        <v>0</v>
      </c>
      <c r="M77" s="98">
        <f>IF(ISNUMBER(VLOOKUP($C77,'Journée 4'!$D$5:$P$104,13,FALSE)),VLOOKUP($C77,'Journée 4'!$D$5:$P$104,13,FALSE),0)</f>
        <v>0</v>
      </c>
      <c r="N77" s="98">
        <f>IF(ISNUMBER(VLOOKUP($C77,'Journée 5'!$D$5:$P$104,11,FALSE)),VLOOKUP($C77,'Journée 5'!$D$5:$P$104,11,FALSE),0)</f>
        <v>0</v>
      </c>
      <c r="O77" s="98">
        <f>IF(ISNUMBER(VLOOKUP($C77,'Journée 5'!$D$5:$P$104,13,FALSE)),VLOOKUP($C77,'Journée 5'!$D$5:$P$104,13,FALSE),0)</f>
        <v>0</v>
      </c>
      <c r="P77" s="98">
        <f t="shared" si="16"/>
        <v>0</v>
      </c>
      <c r="Q77" s="98">
        <f t="shared" si="17"/>
        <v>0</v>
      </c>
      <c r="R77" s="103"/>
      <c r="S77" s="55">
        <f t="shared" si="18"/>
        <v>0</v>
      </c>
      <c r="T77">
        <f t="shared" si="19"/>
        <v>0</v>
      </c>
      <c r="U77">
        <f t="shared" si="20"/>
        <v>0</v>
      </c>
      <c r="V77">
        <f t="shared" si="21"/>
        <v>0</v>
      </c>
      <c r="W77">
        <f t="shared" si="22"/>
        <v>0</v>
      </c>
      <c r="X77">
        <f t="shared" si="23"/>
        <v>0</v>
      </c>
    </row>
    <row r="78" spans="1:24" ht="12.75">
      <c r="A78" s="98"/>
      <c r="B78" s="98">
        <f>IF($C78="","",CONCATENATE(VLOOKUP($C78,Accueil!$A$25:$E$124,5,FALSE),VLOOKUP($C78,Régional!$A$1:$Y$72,7,FALSE)))</f>
      </c>
      <c r="C78" s="99">
        <f>IF(Accueil!A99="","",Accueil!A99)</f>
      </c>
      <c r="D78" s="102">
        <f>IF($C78="","",VLOOKUP($C78,Régional!$A$1:$Y$72,13,FALSE))</f>
      </c>
      <c r="E78" s="99">
        <f>IF($C78="","",VLOOKUP($C78,Régional!$A$1:$Y$72,16,FALSE))</f>
      </c>
      <c r="F78" s="98">
        <f>IF(ISNUMBER(VLOOKUP($C78,'Journée 1'!$D$5:$P$104,11,FALSE)),VLOOKUP($C78,'Journée 1'!$D$5:$P$104,11,FALSE),0)</f>
        <v>0</v>
      </c>
      <c r="G78" s="98">
        <f>IF(ISNUMBER(VLOOKUP($C78,'Journée 1'!$D$5:$P$104,13,FALSE)),VLOOKUP($C78,'Journée 1'!$D$5:$P$104,13,FALSE),0)</f>
        <v>0</v>
      </c>
      <c r="H78" s="98">
        <f>IF(ISNUMBER(VLOOKUP($C78,'Journée 2'!$D$5:$P$104,11,FALSE)),VLOOKUP($C78,'Journée 2'!$D$5:$P$104,11,FALSE),0)</f>
        <v>0</v>
      </c>
      <c r="I78" s="98">
        <f>IF(ISNUMBER(VLOOKUP($C78,'Journée 2'!$D$5:$P$104,13,FALSE)),VLOOKUP($C78,'Journée 2'!$D$5:$P$104,13,FALSE),0)</f>
        <v>0</v>
      </c>
      <c r="J78" s="98">
        <f>IF(ISNUMBER(VLOOKUP($C78,'Journée 3'!$D$5:$P$104,11,FALSE)),VLOOKUP($C78,'Journée 3'!$D$5:$P$104,11,FALSE),0)</f>
        <v>0</v>
      </c>
      <c r="K78" s="98">
        <f>IF(ISNUMBER(VLOOKUP($C78,'Journée 3'!$D$5:$P$104,13,FALSE)),VLOOKUP($C78,'Journée 3'!$D$5:$P$104,13,FALSE),0)</f>
        <v>0</v>
      </c>
      <c r="L78" s="98">
        <f>IF(ISNUMBER(VLOOKUP($C78,'Journée 4'!$D$5:$P$104,11,FALSE)),VLOOKUP($C78,'Journée 4'!$D$5:$P$104,11,FALSE),0)</f>
        <v>0</v>
      </c>
      <c r="M78" s="98">
        <f>IF(ISNUMBER(VLOOKUP($C78,'Journée 4'!$D$5:$P$104,13,FALSE)),VLOOKUP($C78,'Journée 4'!$D$5:$P$104,13,FALSE),0)</f>
        <v>0</v>
      </c>
      <c r="N78" s="98">
        <f>IF(ISNUMBER(VLOOKUP($C78,'Journée 5'!$D$5:$P$104,11,FALSE)),VLOOKUP($C78,'Journée 5'!$D$5:$P$104,11,FALSE),0)</f>
        <v>0</v>
      </c>
      <c r="O78" s="98">
        <f>IF(ISNUMBER(VLOOKUP($C78,'Journée 5'!$D$5:$P$104,13,FALSE)),VLOOKUP($C78,'Journée 5'!$D$5:$P$104,13,FALSE),0)</f>
        <v>0</v>
      </c>
      <c r="P78" s="98">
        <f t="shared" si="16"/>
        <v>0</v>
      </c>
      <c r="Q78" s="98">
        <f t="shared" si="17"/>
        <v>0</v>
      </c>
      <c r="R78" s="103"/>
      <c r="S78" s="55">
        <f t="shared" si="18"/>
        <v>0</v>
      </c>
      <c r="T78">
        <f t="shared" si="19"/>
        <v>0</v>
      </c>
      <c r="U78">
        <f t="shared" si="20"/>
        <v>0</v>
      </c>
      <c r="V78">
        <f t="shared" si="21"/>
        <v>0</v>
      </c>
      <c r="W78">
        <f t="shared" si="22"/>
        <v>0</v>
      </c>
      <c r="X78">
        <f t="shared" si="23"/>
        <v>0</v>
      </c>
    </row>
    <row r="79" spans="1:24" ht="12.75">
      <c r="A79" s="98"/>
      <c r="B79" s="98">
        <f>IF($C79="","",CONCATENATE(VLOOKUP($C79,Accueil!$A$25:$E$124,5,FALSE),VLOOKUP($C79,Régional!$A$1:$Y$72,7,FALSE)))</f>
      </c>
      <c r="C79" s="99">
        <f>IF(Accueil!A100="","",Accueil!A100)</f>
      </c>
      <c r="D79" s="102">
        <f>IF($C79="","",VLOOKUP($C79,Régional!$A$1:$Y$72,13,FALSE))</f>
      </c>
      <c r="E79" s="99">
        <f>IF($C79="","",VLOOKUP($C79,Régional!$A$1:$Y$72,16,FALSE))</f>
      </c>
      <c r="F79" s="98">
        <f>IF(ISNUMBER(VLOOKUP($C79,'Journée 1'!$D$5:$P$104,11,FALSE)),VLOOKUP($C79,'Journée 1'!$D$5:$P$104,11,FALSE),0)</f>
        <v>0</v>
      </c>
      <c r="G79" s="98">
        <f>IF(ISNUMBER(VLOOKUP($C79,'Journée 1'!$D$5:$P$104,13,FALSE)),VLOOKUP($C79,'Journée 1'!$D$5:$P$104,13,FALSE),0)</f>
        <v>0</v>
      </c>
      <c r="H79" s="98">
        <f>IF(ISNUMBER(VLOOKUP($C79,'Journée 2'!$D$5:$P$104,11,FALSE)),VLOOKUP($C79,'Journée 2'!$D$5:$P$104,11,FALSE),0)</f>
        <v>0</v>
      </c>
      <c r="I79" s="98">
        <f>IF(ISNUMBER(VLOOKUP($C79,'Journée 2'!$D$5:$P$104,13,FALSE)),VLOOKUP($C79,'Journée 2'!$D$5:$P$104,13,FALSE),0)</f>
        <v>0</v>
      </c>
      <c r="J79" s="98">
        <f>IF(ISNUMBER(VLOOKUP($C79,'Journée 3'!$D$5:$P$104,11,FALSE)),VLOOKUP($C79,'Journée 3'!$D$5:$P$104,11,FALSE),0)</f>
        <v>0</v>
      </c>
      <c r="K79" s="98">
        <f>IF(ISNUMBER(VLOOKUP($C79,'Journée 3'!$D$5:$P$104,13,FALSE)),VLOOKUP($C79,'Journée 3'!$D$5:$P$104,13,FALSE),0)</f>
        <v>0</v>
      </c>
      <c r="L79" s="98">
        <f>IF(ISNUMBER(VLOOKUP($C79,'Journée 4'!$D$5:$P$104,11,FALSE)),VLOOKUP($C79,'Journée 4'!$D$5:$P$104,11,FALSE),0)</f>
        <v>0</v>
      </c>
      <c r="M79" s="98">
        <f>IF(ISNUMBER(VLOOKUP($C79,'Journée 4'!$D$5:$P$104,13,FALSE)),VLOOKUP($C79,'Journée 4'!$D$5:$P$104,13,FALSE),0)</f>
        <v>0</v>
      </c>
      <c r="N79" s="98">
        <f>IF(ISNUMBER(VLOOKUP($C79,'Journée 5'!$D$5:$P$104,11,FALSE)),VLOOKUP($C79,'Journée 5'!$D$5:$P$104,11,FALSE),0)</f>
        <v>0</v>
      </c>
      <c r="O79" s="98">
        <f>IF(ISNUMBER(VLOOKUP($C79,'Journée 5'!$D$5:$P$104,13,FALSE)),VLOOKUP($C79,'Journée 5'!$D$5:$P$104,13,FALSE),0)</f>
        <v>0</v>
      </c>
      <c r="P79" s="98">
        <f t="shared" si="16"/>
        <v>0</v>
      </c>
      <c r="Q79" s="98">
        <f t="shared" si="17"/>
        <v>0</v>
      </c>
      <c r="R79" s="103"/>
      <c r="S79" s="55">
        <f t="shared" si="18"/>
        <v>0</v>
      </c>
      <c r="T79">
        <f t="shared" si="19"/>
        <v>0</v>
      </c>
      <c r="U79">
        <f t="shared" si="20"/>
        <v>0</v>
      </c>
      <c r="V79">
        <f t="shared" si="21"/>
        <v>0</v>
      </c>
      <c r="W79">
        <f t="shared" si="22"/>
        <v>0</v>
      </c>
      <c r="X79">
        <f t="shared" si="23"/>
        <v>0</v>
      </c>
    </row>
    <row r="80" spans="1:24" ht="12.75">
      <c r="A80" s="98"/>
      <c r="B80" s="98">
        <f>IF($C80="","",CONCATENATE(VLOOKUP($C80,Accueil!$A$25:$E$124,5,FALSE),VLOOKUP($C80,Régional!$A$1:$Y$72,7,FALSE)))</f>
      </c>
      <c r="C80" s="99">
        <f>IF(Accueil!A101="","",Accueil!A101)</f>
      </c>
      <c r="D80" s="102">
        <f>IF($C80="","",VLOOKUP($C80,Régional!$A$1:$Y$72,13,FALSE))</f>
      </c>
      <c r="E80" s="99">
        <f>IF($C80="","",VLOOKUP($C80,Régional!$A$1:$Y$72,16,FALSE))</f>
      </c>
      <c r="F80" s="98">
        <f>IF(ISNUMBER(VLOOKUP($C80,'Journée 1'!$D$5:$P$104,11,FALSE)),VLOOKUP($C80,'Journée 1'!$D$5:$P$104,11,FALSE),0)</f>
        <v>0</v>
      </c>
      <c r="G80" s="98">
        <f>IF(ISNUMBER(VLOOKUP($C80,'Journée 1'!$D$5:$P$104,13,FALSE)),VLOOKUP($C80,'Journée 1'!$D$5:$P$104,13,FALSE),0)</f>
        <v>0</v>
      </c>
      <c r="H80" s="98">
        <f>IF(ISNUMBER(VLOOKUP($C80,'Journée 2'!$D$5:$P$104,11,FALSE)),VLOOKUP($C80,'Journée 2'!$D$5:$P$104,11,FALSE),0)</f>
        <v>0</v>
      </c>
      <c r="I80" s="98">
        <f>IF(ISNUMBER(VLOOKUP($C80,'Journée 2'!$D$5:$P$104,13,FALSE)),VLOOKUP($C80,'Journée 2'!$D$5:$P$104,13,FALSE),0)</f>
        <v>0</v>
      </c>
      <c r="J80" s="98">
        <f>IF(ISNUMBER(VLOOKUP($C80,'Journée 3'!$D$5:$P$104,11,FALSE)),VLOOKUP($C80,'Journée 3'!$D$5:$P$104,11,FALSE),0)</f>
        <v>0</v>
      </c>
      <c r="K80" s="98">
        <f>IF(ISNUMBER(VLOOKUP($C80,'Journée 3'!$D$5:$P$104,13,FALSE)),VLOOKUP($C80,'Journée 3'!$D$5:$P$104,13,FALSE),0)</f>
        <v>0</v>
      </c>
      <c r="L80" s="98">
        <f>IF(ISNUMBER(VLOOKUP($C80,'Journée 4'!$D$5:$P$104,11,FALSE)),VLOOKUP($C80,'Journée 4'!$D$5:$P$104,11,FALSE),0)</f>
        <v>0</v>
      </c>
      <c r="M80" s="98">
        <f>IF(ISNUMBER(VLOOKUP($C80,'Journée 4'!$D$5:$P$104,13,FALSE)),VLOOKUP($C80,'Journée 4'!$D$5:$P$104,13,FALSE),0)</f>
        <v>0</v>
      </c>
      <c r="N80" s="98">
        <f>IF(ISNUMBER(VLOOKUP($C80,'Journée 5'!$D$5:$P$104,11,FALSE)),VLOOKUP($C80,'Journée 5'!$D$5:$P$104,11,FALSE),0)</f>
        <v>0</v>
      </c>
      <c r="O80" s="98">
        <f>IF(ISNUMBER(VLOOKUP($C80,'Journée 5'!$D$5:$P$104,13,FALSE)),VLOOKUP($C80,'Journée 5'!$D$5:$P$104,13,FALSE),0)</f>
        <v>0</v>
      </c>
      <c r="P80" s="98">
        <f t="shared" si="16"/>
        <v>0</v>
      </c>
      <c r="Q80" s="98">
        <f t="shared" si="17"/>
        <v>0</v>
      </c>
      <c r="R80" s="103"/>
      <c r="S80" s="55">
        <f t="shared" si="18"/>
        <v>0</v>
      </c>
      <c r="T80">
        <f t="shared" si="19"/>
        <v>0</v>
      </c>
      <c r="U80">
        <f t="shared" si="20"/>
        <v>0</v>
      </c>
      <c r="V80">
        <f t="shared" si="21"/>
        <v>0</v>
      </c>
      <c r="W80">
        <f t="shared" si="22"/>
        <v>0</v>
      </c>
      <c r="X80">
        <f t="shared" si="23"/>
        <v>0</v>
      </c>
    </row>
    <row r="81" spans="1:24" ht="12.75">
      <c r="A81" s="98"/>
      <c r="B81" s="98">
        <f>IF($C81="","",CONCATENATE(VLOOKUP($C81,Accueil!$A$25:$E$124,5,FALSE),VLOOKUP($C81,Régional!$A$1:$Y$72,7,FALSE)))</f>
      </c>
      <c r="C81" s="99">
        <f>IF(Accueil!A102="","",Accueil!A102)</f>
      </c>
      <c r="D81" s="102">
        <f>IF($C81="","",VLOOKUP($C81,Régional!$A$1:$Y$72,13,FALSE))</f>
      </c>
      <c r="E81" s="99">
        <f>IF($C81="","",VLOOKUP($C81,Régional!$A$1:$Y$72,16,FALSE))</f>
      </c>
      <c r="F81" s="98">
        <f>IF(ISNUMBER(VLOOKUP($C81,'Journée 1'!$D$5:$P$104,11,FALSE)),VLOOKUP($C81,'Journée 1'!$D$5:$P$104,11,FALSE),0)</f>
        <v>0</v>
      </c>
      <c r="G81" s="98">
        <f>IF(ISNUMBER(VLOOKUP($C81,'Journée 1'!$D$5:$P$104,13,FALSE)),VLOOKUP($C81,'Journée 1'!$D$5:$P$104,13,FALSE),0)</f>
        <v>0</v>
      </c>
      <c r="H81" s="98">
        <f>IF(ISNUMBER(VLOOKUP($C81,'Journée 2'!$D$5:$P$104,11,FALSE)),VLOOKUP($C81,'Journée 2'!$D$5:$P$104,11,FALSE),0)</f>
        <v>0</v>
      </c>
      <c r="I81" s="98">
        <f>IF(ISNUMBER(VLOOKUP($C81,'Journée 2'!$D$5:$P$104,13,FALSE)),VLOOKUP($C81,'Journée 2'!$D$5:$P$104,13,FALSE),0)</f>
        <v>0</v>
      </c>
      <c r="J81" s="98">
        <f>IF(ISNUMBER(VLOOKUP($C81,'Journée 3'!$D$5:$P$104,11,FALSE)),VLOOKUP($C81,'Journée 3'!$D$5:$P$104,11,FALSE),0)</f>
        <v>0</v>
      </c>
      <c r="K81" s="98">
        <f>IF(ISNUMBER(VLOOKUP($C81,'Journée 3'!$D$5:$P$104,13,FALSE)),VLOOKUP($C81,'Journée 3'!$D$5:$P$104,13,FALSE),0)</f>
        <v>0</v>
      </c>
      <c r="L81" s="98">
        <f>IF(ISNUMBER(VLOOKUP($C81,'Journée 4'!$D$5:$P$104,11,FALSE)),VLOOKUP($C81,'Journée 4'!$D$5:$P$104,11,FALSE),0)</f>
        <v>0</v>
      </c>
      <c r="M81" s="98">
        <f>IF(ISNUMBER(VLOOKUP($C81,'Journée 4'!$D$5:$P$104,13,FALSE)),VLOOKUP($C81,'Journée 4'!$D$5:$P$104,13,FALSE),0)</f>
        <v>0</v>
      </c>
      <c r="N81" s="98">
        <f>IF(ISNUMBER(VLOOKUP($C81,'Journée 5'!$D$5:$P$104,11,FALSE)),VLOOKUP($C81,'Journée 5'!$D$5:$P$104,11,FALSE),0)</f>
        <v>0</v>
      </c>
      <c r="O81" s="98">
        <f>IF(ISNUMBER(VLOOKUP($C81,'Journée 5'!$D$5:$P$104,13,FALSE)),VLOOKUP($C81,'Journée 5'!$D$5:$P$104,13,FALSE),0)</f>
        <v>0</v>
      </c>
      <c r="P81" s="98">
        <f t="shared" si="16"/>
        <v>0</v>
      </c>
      <c r="Q81" s="98">
        <f t="shared" si="17"/>
        <v>0</v>
      </c>
      <c r="R81" s="103"/>
      <c r="S81" s="55">
        <f t="shared" si="18"/>
        <v>0</v>
      </c>
      <c r="T81">
        <f t="shared" si="19"/>
        <v>0</v>
      </c>
      <c r="U81">
        <f t="shared" si="20"/>
        <v>0</v>
      </c>
      <c r="V81">
        <f t="shared" si="21"/>
        <v>0</v>
      </c>
      <c r="W81">
        <f t="shared" si="22"/>
        <v>0</v>
      </c>
      <c r="X81">
        <f t="shared" si="23"/>
        <v>0</v>
      </c>
    </row>
    <row r="82" spans="1:24" ht="12.75">
      <c r="A82" s="98"/>
      <c r="B82" s="98">
        <f>IF($C82="","",CONCATENATE(VLOOKUP($C82,Accueil!$A$25:$E$124,5,FALSE),VLOOKUP($C82,Régional!$A$1:$Y$72,7,FALSE)))</f>
      </c>
      <c r="C82" s="99">
        <f>IF(Accueil!A103="","",Accueil!A103)</f>
      </c>
      <c r="D82" s="102">
        <f>IF($C82="","",VLOOKUP($C82,Régional!$A$1:$Y$72,13,FALSE))</f>
      </c>
      <c r="E82" s="99">
        <f>IF($C82="","",VLOOKUP($C82,Régional!$A$1:$Y$72,16,FALSE))</f>
      </c>
      <c r="F82" s="98">
        <f>IF(ISNUMBER(VLOOKUP($C82,'Journée 1'!$D$5:$P$104,11,FALSE)),VLOOKUP($C82,'Journée 1'!$D$5:$P$104,11,FALSE),0)</f>
        <v>0</v>
      </c>
      <c r="G82" s="98">
        <f>IF(ISNUMBER(VLOOKUP($C82,'Journée 1'!$D$5:$P$104,13,FALSE)),VLOOKUP($C82,'Journée 1'!$D$5:$P$104,13,FALSE),0)</f>
        <v>0</v>
      </c>
      <c r="H82" s="98">
        <f>IF(ISNUMBER(VLOOKUP($C82,'Journée 2'!$D$5:$P$104,11,FALSE)),VLOOKUP($C82,'Journée 2'!$D$5:$P$104,11,FALSE),0)</f>
        <v>0</v>
      </c>
      <c r="I82" s="98">
        <f>IF(ISNUMBER(VLOOKUP($C82,'Journée 2'!$D$5:$P$104,13,FALSE)),VLOOKUP($C82,'Journée 2'!$D$5:$P$104,13,FALSE),0)</f>
        <v>0</v>
      </c>
      <c r="J82" s="98">
        <f>IF(ISNUMBER(VLOOKUP($C82,'Journée 3'!$D$5:$P$104,11,FALSE)),VLOOKUP($C82,'Journée 3'!$D$5:$P$104,11,FALSE),0)</f>
        <v>0</v>
      </c>
      <c r="K82" s="98">
        <f>IF(ISNUMBER(VLOOKUP($C82,'Journée 3'!$D$5:$P$104,13,FALSE)),VLOOKUP($C82,'Journée 3'!$D$5:$P$104,13,FALSE),0)</f>
        <v>0</v>
      </c>
      <c r="L82" s="98">
        <f>IF(ISNUMBER(VLOOKUP($C82,'Journée 4'!$D$5:$P$104,11,FALSE)),VLOOKUP($C82,'Journée 4'!$D$5:$P$104,11,FALSE),0)</f>
        <v>0</v>
      </c>
      <c r="M82" s="98">
        <f>IF(ISNUMBER(VLOOKUP($C82,'Journée 4'!$D$5:$P$104,13,FALSE)),VLOOKUP($C82,'Journée 4'!$D$5:$P$104,13,FALSE),0)</f>
        <v>0</v>
      </c>
      <c r="N82" s="98">
        <f>IF(ISNUMBER(VLOOKUP($C82,'Journée 5'!$D$5:$P$104,11,FALSE)),VLOOKUP($C82,'Journée 5'!$D$5:$P$104,11,FALSE),0)</f>
        <v>0</v>
      </c>
      <c r="O82" s="98">
        <f>IF(ISNUMBER(VLOOKUP($C82,'Journée 5'!$D$5:$P$104,13,FALSE)),VLOOKUP($C82,'Journée 5'!$D$5:$P$104,13,FALSE),0)</f>
        <v>0</v>
      </c>
      <c r="P82" s="98">
        <f t="shared" si="16"/>
        <v>0</v>
      </c>
      <c r="Q82" s="98">
        <f t="shared" si="17"/>
        <v>0</v>
      </c>
      <c r="R82" s="103"/>
      <c r="S82" s="55">
        <f t="shared" si="18"/>
        <v>0</v>
      </c>
      <c r="T82">
        <f t="shared" si="19"/>
        <v>0</v>
      </c>
      <c r="U82">
        <f t="shared" si="20"/>
        <v>0</v>
      </c>
      <c r="V82">
        <f t="shared" si="21"/>
        <v>0</v>
      </c>
      <c r="W82">
        <f t="shared" si="22"/>
        <v>0</v>
      </c>
      <c r="X82">
        <f t="shared" si="23"/>
        <v>0</v>
      </c>
    </row>
    <row r="83" spans="1:24" ht="12.75">
      <c r="A83" s="98"/>
      <c r="B83" s="98">
        <f>IF($C83="","",CONCATENATE(VLOOKUP($C83,Accueil!$A$25:$E$124,5,FALSE),VLOOKUP($C83,Régional!$A$1:$Y$72,7,FALSE)))</f>
      </c>
      <c r="C83" s="99">
        <f>IF(Accueil!A104="","",Accueil!A104)</f>
      </c>
      <c r="D83" s="102">
        <f>IF($C83="","",VLOOKUP($C83,Régional!$A$1:$Y$72,13,FALSE))</f>
      </c>
      <c r="E83" s="99">
        <f>IF($C83="","",VLOOKUP($C83,Régional!$A$1:$Y$72,16,FALSE))</f>
      </c>
      <c r="F83" s="98">
        <f>IF(ISNUMBER(VLOOKUP($C83,'Journée 1'!$D$5:$P$104,11,FALSE)),VLOOKUP($C83,'Journée 1'!$D$5:$P$104,11,FALSE),0)</f>
        <v>0</v>
      </c>
      <c r="G83" s="98">
        <f>IF(ISNUMBER(VLOOKUP($C83,'Journée 1'!$D$5:$P$104,13,FALSE)),VLOOKUP($C83,'Journée 1'!$D$5:$P$104,13,FALSE),0)</f>
        <v>0</v>
      </c>
      <c r="H83" s="98">
        <f>IF(ISNUMBER(VLOOKUP($C83,'Journée 2'!$D$5:$P$104,11,FALSE)),VLOOKUP($C83,'Journée 2'!$D$5:$P$104,11,FALSE),0)</f>
        <v>0</v>
      </c>
      <c r="I83" s="98">
        <f>IF(ISNUMBER(VLOOKUP($C83,'Journée 2'!$D$5:$P$104,13,FALSE)),VLOOKUP($C83,'Journée 2'!$D$5:$P$104,13,FALSE),0)</f>
        <v>0</v>
      </c>
      <c r="J83" s="98">
        <f>IF(ISNUMBER(VLOOKUP($C83,'Journée 3'!$D$5:$P$104,11,FALSE)),VLOOKUP($C83,'Journée 3'!$D$5:$P$104,11,FALSE),0)</f>
        <v>0</v>
      </c>
      <c r="K83" s="98">
        <f>IF(ISNUMBER(VLOOKUP($C83,'Journée 3'!$D$5:$P$104,13,FALSE)),VLOOKUP($C83,'Journée 3'!$D$5:$P$104,13,FALSE),0)</f>
        <v>0</v>
      </c>
      <c r="L83" s="98">
        <f>IF(ISNUMBER(VLOOKUP($C83,'Journée 4'!$D$5:$P$104,11,FALSE)),VLOOKUP($C83,'Journée 4'!$D$5:$P$104,11,FALSE),0)</f>
        <v>0</v>
      </c>
      <c r="M83" s="98">
        <f>IF(ISNUMBER(VLOOKUP($C83,'Journée 4'!$D$5:$P$104,13,FALSE)),VLOOKUP($C83,'Journée 4'!$D$5:$P$104,13,FALSE),0)</f>
        <v>0</v>
      </c>
      <c r="N83" s="98">
        <f>IF(ISNUMBER(VLOOKUP($C83,'Journée 5'!$D$5:$P$104,11,FALSE)),VLOOKUP($C83,'Journée 5'!$D$5:$P$104,11,FALSE),0)</f>
        <v>0</v>
      </c>
      <c r="O83" s="98">
        <f>IF(ISNUMBER(VLOOKUP($C83,'Journée 5'!$D$5:$P$104,13,FALSE)),VLOOKUP($C83,'Journée 5'!$D$5:$P$104,13,FALSE),0)</f>
        <v>0</v>
      </c>
      <c r="P83" s="98">
        <f t="shared" si="16"/>
        <v>0</v>
      </c>
      <c r="Q83" s="98">
        <f t="shared" si="17"/>
        <v>0</v>
      </c>
      <c r="R83" s="103"/>
      <c r="S83" s="55">
        <f t="shared" si="18"/>
        <v>0</v>
      </c>
      <c r="T83">
        <f t="shared" si="19"/>
        <v>0</v>
      </c>
      <c r="U83">
        <f t="shared" si="20"/>
        <v>0</v>
      </c>
      <c r="V83">
        <f t="shared" si="21"/>
        <v>0</v>
      </c>
      <c r="W83">
        <f t="shared" si="22"/>
        <v>0</v>
      </c>
      <c r="X83">
        <f t="shared" si="23"/>
        <v>0</v>
      </c>
    </row>
    <row r="84" spans="1:24" ht="12.75">
      <c r="A84" s="98"/>
      <c r="B84" s="98">
        <f>IF($C84="","",CONCATENATE(VLOOKUP($C84,Accueil!$A$25:$E$124,5,FALSE),VLOOKUP($C84,Régional!$A$1:$Y$72,7,FALSE)))</f>
      </c>
      <c r="C84" s="99">
        <f>IF(Accueil!A105="","",Accueil!A105)</f>
      </c>
      <c r="D84" s="102">
        <f>IF($C84="","",VLOOKUP($C84,Régional!$A$1:$Y$72,13,FALSE))</f>
      </c>
      <c r="E84" s="99">
        <f>IF($C84="","",VLOOKUP($C84,Régional!$A$1:$Y$72,16,FALSE))</f>
      </c>
      <c r="F84" s="98">
        <f>IF(ISNUMBER(VLOOKUP($C84,'Journée 1'!$D$5:$P$104,11,FALSE)),VLOOKUP($C84,'Journée 1'!$D$5:$P$104,11,FALSE),0)</f>
        <v>0</v>
      </c>
      <c r="G84" s="98">
        <f>IF(ISNUMBER(VLOOKUP($C84,'Journée 1'!$D$5:$P$104,13,FALSE)),VLOOKUP($C84,'Journée 1'!$D$5:$P$104,13,FALSE),0)</f>
        <v>0</v>
      </c>
      <c r="H84" s="98">
        <f>IF(ISNUMBER(VLOOKUP($C84,'Journée 2'!$D$5:$P$104,11,FALSE)),VLOOKUP($C84,'Journée 2'!$D$5:$P$104,11,FALSE),0)</f>
        <v>0</v>
      </c>
      <c r="I84" s="98">
        <f>IF(ISNUMBER(VLOOKUP($C84,'Journée 2'!$D$5:$P$104,13,FALSE)),VLOOKUP($C84,'Journée 2'!$D$5:$P$104,13,FALSE),0)</f>
        <v>0</v>
      </c>
      <c r="J84" s="98">
        <f>IF(ISNUMBER(VLOOKUP($C84,'Journée 3'!$D$5:$P$104,11,FALSE)),VLOOKUP($C84,'Journée 3'!$D$5:$P$104,11,FALSE),0)</f>
        <v>0</v>
      </c>
      <c r="K84" s="98">
        <f>IF(ISNUMBER(VLOOKUP($C84,'Journée 3'!$D$5:$P$104,13,FALSE)),VLOOKUP($C84,'Journée 3'!$D$5:$P$104,13,FALSE),0)</f>
        <v>0</v>
      </c>
      <c r="L84" s="98">
        <f>IF(ISNUMBER(VLOOKUP($C84,'Journée 4'!$D$5:$P$104,11,FALSE)),VLOOKUP($C84,'Journée 4'!$D$5:$P$104,11,FALSE),0)</f>
        <v>0</v>
      </c>
      <c r="M84" s="98">
        <f>IF(ISNUMBER(VLOOKUP($C84,'Journée 4'!$D$5:$P$104,13,FALSE)),VLOOKUP($C84,'Journée 4'!$D$5:$P$104,13,FALSE),0)</f>
        <v>0</v>
      </c>
      <c r="N84" s="98">
        <f>IF(ISNUMBER(VLOOKUP($C84,'Journée 5'!$D$5:$P$104,11,FALSE)),VLOOKUP($C84,'Journée 5'!$D$5:$P$104,11,FALSE),0)</f>
        <v>0</v>
      </c>
      <c r="O84" s="98">
        <f>IF(ISNUMBER(VLOOKUP($C84,'Journée 5'!$D$5:$P$104,13,FALSE)),VLOOKUP($C84,'Journée 5'!$D$5:$P$104,13,FALSE),0)</f>
        <v>0</v>
      </c>
      <c r="P84" s="98">
        <f t="shared" si="16"/>
        <v>0</v>
      </c>
      <c r="Q84" s="98">
        <f t="shared" si="17"/>
        <v>0</v>
      </c>
      <c r="R84" s="103"/>
      <c r="S84" s="55">
        <f t="shared" si="18"/>
        <v>0</v>
      </c>
      <c r="T84">
        <f t="shared" si="19"/>
        <v>0</v>
      </c>
      <c r="U84">
        <f t="shared" si="20"/>
        <v>0</v>
      </c>
      <c r="V84">
        <f t="shared" si="21"/>
        <v>0</v>
      </c>
      <c r="W84">
        <f t="shared" si="22"/>
        <v>0</v>
      </c>
      <c r="X84">
        <f t="shared" si="23"/>
        <v>0</v>
      </c>
    </row>
    <row r="85" spans="1:24" ht="12.75">
      <c r="A85" s="98"/>
      <c r="B85" s="98">
        <f>IF($C85="","",CONCATENATE(VLOOKUP($C85,Accueil!$A$25:$E$124,5,FALSE),VLOOKUP($C85,Régional!$A$1:$Y$72,7,FALSE)))</f>
      </c>
      <c r="C85" s="99">
        <f>IF(Accueil!A106="","",Accueil!A106)</f>
      </c>
      <c r="D85" s="102">
        <f>IF($C85="","",VLOOKUP($C85,Régional!$A$1:$Y$72,13,FALSE))</f>
      </c>
      <c r="E85" s="99">
        <f>IF($C85="","",VLOOKUP($C85,Régional!$A$1:$Y$72,16,FALSE))</f>
      </c>
      <c r="F85" s="98">
        <f>IF(ISNUMBER(VLOOKUP($C85,'Journée 1'!$D$5:$P$104,11,FALSE)),VLOOKUP($C85,'Journée 1'!$D$5:$P$104,11,FALSE),0)</f>
        <v>0</v>
      </c>
      <c r="G85" s="98">
        <f>IF(ISNUMBER(VLOOKUP($C85,'Journée 1'!$D$5:$P$104,13,FALSE)),VLOOKUP($C85,'Journée 1'!$D$5:$P$104,13,FALSE),0)</f>
        <v>0</v>
      </c>
      <c r="H85" s="98">
        <f>IF(ISNUMBER(VLOOKUP($C85,'Journée 2'!$D$5:$P$104,11,FALSE)),VLOOKUP($C85,'Journée 2'!$D$5:$P$104,11,FALSE),0)</f>
        <v>0</v>
      </c>
      <c r="I85" s="98">
        <f>IF(ISNUMBER(VLOOKUP($C85,'Journée 2'!$D$5:$P$104,13,FALSE)),VLOOKUP($C85,'Journée 2'!$D$5:$P$104,13,FALSE),0)</f>
        <v>0</v>
      </c>
      <c r="J85" s="98">
        <f>IF(ISNUMBER(VLOOKUP($C85,'Journée 3'!$D$5:$P$104,11,FALSE)),VLOOKUP($C85,'Journée 3'!$D$5:$P$104,11,FALSE),0)</f>
        <v>0</v>
      </c>
      <c r="K85" s="98">
        <f>IF(ISNUMBER(VLOOKUP($C85,'Journée 3'!$D$5:$P$104,13,FALSE)),VLOOKUP($C85,'Journée 3'!$D$5:$P$104,13,FALSE),0)</f>
        <v>0</v>
      </c>
      <c r="L85" s="98">
        <f>IF(ISNUMBER(VLOOKUP($C85,'Journée 4'!$D$5:$P$104,11,FALSE)),VLOOKUP($C85,'Journée 4'!$D$5:$P$104,11,FALSE),0)</f>
        <v>0</v>
      </c>
      <c r="M85" s="98">
        <f>IF(ISNUMBER(VLOOKUP($C85,'Journée 4'!$D$5:$P$104,13,FALSE)),VLOOKUP($C85,'Journée 4'!$D$5:$P$104,13,FALSE),0)</f>
        <v>0</v>
      </c>
      <c r="N85" s="98">
        <f>IF(ISNUMBER(VLOOKUP($C85,'Journée 5'!$D$5:$P$104,11,FALSE)),VLOOKUP($C85,'Journée 5'!$D$5:$P$104,11,FALSE),0)</f>
        <v>0</v>
      </c>
      <c r="O85" s="98">
        <f>IF(ISNUMBER(VLOOKUP($C85,'Journée 5'!$D$5:$P$104,13,FALSE)),VLOOKUP($C85,'Journée 5'!$D$5:$P$104,13,FALSE),0)</f>
        <v>0</v>
      </c>
      <c r="P85" s="98">
        <f t="shared" si="16"/>
        <v>0</v>
      </c>
      <c r="Q85" s="98">
        <f t="shared" si="17"/>
        <v>0</v>
      </c>
      <c r="R85" s="103"/>
      <c r="S85" s="55">
        <f t="shared" si="18"/>
        <v>0</v>
      </c>
      <c r="T85">
        <f t="shared" si="19"/>
        <v>0</v>
      </c>
      <c r="U85">
        <f t="shared" si="20"/>
        <v>0</v>
      </c>
      <c r="V85">
        <f t="shared" si="21"/>
        <v>0</v>
      </c>
      <c r="W85">
        <f t="shared" si="22"/>
        <v>0</v>
      </c>
      <c r="X85">
        <f t="shared" si="23"/>
        <v>0</v>
      </c>
    </row>
    <row r="86" spans="1:24" ht="12.75">
      <c r="A86" s="98"/>
      <c r="B86" s="98">
        <f>IF($C86="","",CONCATENATE(VLOOKUP($C86,Accueil!$A$25:$E$124,5,FALSE),VLOOKUP($C86,Régional!$A$1:$Y$72,7,FALSE)))</f>
      </c>
      <c r="C86" s="99">
        <f>IF(Accueil!A107="","",Accueil!A107)</f>
      </c>
      <c r="D86" s="102">
        <f>IF($C86="","",VLOOKUP($C86,Régional!$A$1:$Y$72,13,FALSE))</f>
      </c>
      <c r="E86" s="99">
        <f>IF($C86="","",VLOOKUP($C86,Régional!$A$1:$Y$72,16,FALSE))</f>
      </c>
      <c r="F86" s="98">
        <f>IF(ISNUMBER(VLOOKUP($C86,'Journée 1'!$D$5:$P$104,11,FALSE)),VLOOKUP($C86,'Journée 1'!$D$5:$P$104,11,FALSE),0)</f>
        <v>0</v>
      </c>
      <c r="G86" s="98">
        <f>IF(ISNUMBER(VLOOKUP($C86,'Journée 1'!$D$5:$P$104,13,FALSE)),VLOOKUP($C86,'Journée 1'!$D$5:$P$104,13,FALSE),0)</f>
        <v>0</v>
      </c>
      <c r="H86" s="98">
        <f>IF(ISNUMBER(VLOOKUP($C86,'Journée 2'!$D$5:$P$104,11,FALSE)),VLOOKUP($C86,'Journée 2'!$D$5:$P$104,11,FALSE),0)</f>
        <v>0</v>
      </c>
      <c r="I86" s="98">
        <f>IF(ISNUMBER(VLOOKUP($C86,'Journée 2'!$D$5:$P$104,13,FALSE)),VLOOKUP($C86,'Journée 2'!$D$5:$P$104,13,FALSE),0)</f>
        <v>0</v>
      </c>
      <c r="J86" s="98">
        <f>IF(ISNUMBER(VLOOKUP($C86,'Journée 3'!$D$5:$P$104,11,FALSE)),VLOOKUP($C86,'Journée 3'!$D$5:$P$104,11,FALSE),0)</f>
        <v>0</v>
      </c>
      <c r="K86" s="98">
        <f>IF(ISNUMBER(VLOOKUP($C86,'Journée 3'!$D$5:$P$104,13,FALSE)),VLOOKUP($C86,'Journée 3'!$D$5:$P$104,13,FALSE),0)</f>
        <v>0</v>
      </c>
      <c r="L86" s="98">
        <f>IF(ISNUMBER(VLOOKUP($C86,'Journée 4'!$D$5:$P$104,11,FALSE)),VLOOKUP($C86,'Journée 4'!$D$5:$P$104,11,FALSE),0)</f>
        <v>0</v>
      </c>
      <c r="M86" s="98">
        <f>IF(ISNUMBER(VLOOKUP($C86,'Journée 4'!$D$5:$P$104,13,FALSE)),VLOOKUP($C86,'Journée 4'!$D$5:$P$104,13,FALSE),0)</f>
        <v>0</v>
      </c>
      <c r="N86" s="98">
        <f>IF(ISNUMBER(VLOOKUP($C86,'Journée 5'!$D$5:$P$104,11,FALSE)),VLOOKUP($C86,'Journée 5'!$D$5:$P$104,11,FALSE),0)</f>
        <v>0</v>
      </c>
      <c r="O86" s="98">
        <f>IF(ISNUMBER(VLOOKUP($C86,'Journée 5'!$D$5:$P$104,13,FALSE)),VLOOKUP($C86,'Journée 5'!$D$5:$P$104,13,FALSE),0)</f>
        <v>0</v>
      </c>
      <c r="P86" s="98">
        <f t="shared" si="16"/>
        <v>0</v>
      </c>
      <c r="Q86" s="98">
        <f t="shared" si="17"/>
        <v>0</v>
      </c>
      <c r="R86" s="103"/>
      <c r="S86" s="55">
        <f t="shared" si="18"/>
        <v>0</v>
      </c>
      <c r="T86">
        <f t="shared" si="19"/>
        <v>0</v>
      </c>
      <c r="U86">
        <f t="shared" si="20"/>
        <v>0</v>
      </c>
      <c r="V86">
        <f t="shared" si="21"/>
        <v>0</v>
      </c>
      <c r="W86">
        <f t="shared" si="22"/>
        <v>0</v>
      </c>
      <c r="X86">
        <f t="shared" si="23"/>
        <v>0</v>
      </c>
    </row>
    <row r="87" spans="1:24" ht="12.75">
      <c r="A87" s="98"/>
      <c r="B87" s="98">
        <f>IF($C87="","",CONCATENATE(VLOOKUP($C87,Accueil!$A$25:$E$124,5,FALSE),VLOOKUP($C87,Régional!$A$1:$Y$72,7,FALSE)))</f>
      </c>
      <c r="C87" s="99">
        <f>IF(Accueil!A108="","",Accueil!A108)</f>
      </c>
      <c r="D87" s="102">
        <f>IF($C87="","",VLOOKUP($C87,Régional!$A$1:$Y$72,13,FALSE))</f>
      </c>
      <c r="E87" s="99">
        <f>IF($C87="","",VLOOKUP($C87,Régional!$A$1:$Y$72,16,FALSE))</f>
      </c>
      <c r="F87" s="98">
        <f>IF(ISNUMBER(VLOOKUP($C87,'Journée 1'!$D$5:$P$104,11,FALSE)),VLOOKUP($C87,'Journée 1'!$D$5:$P$104,11,FALSE),0)</f>
        <v>0</v>
      </c>
      <c r="G87" s="98">
        <f>IF(ISNUMBER(VLOOKUP($C87,'Journée 1'!$D$5:$P$104,13,FALSE)),VLOOKUP($C87,'Journée 1'!$D$5:$P$104,13,FALSE),0)</f>
        <v>0</v>
      </c>
      <c r="H87" s="98">
        <f>IF(ISNUMBER(VLOOKUP($C87,'Journée 2'!$D$5:$P$104,11,FALSE)),VLOOKUP($C87,'Journée 2'!$D$5:$P$104,11,FALSE),0)</f>
        <v>0</v>
      </c>
      <c r="I87" s="98">
        <f>IF(ISNUMBER(VLOOKUP($C87,'Journée 2'!$D$5:$P$104,13,FALSE)),VLOOKUP($C87,'Journée 2'!$D$5:$P$104,13,FALSE),0)</f>
        <v>0</v>
      </c>
      <c r="J87" s="98">
        <f>IF(ISNUMBER(VLOOKUP($C87,'Journée 3'!$D$5:$P$104,11,FALSE)),VLOOKUP($C87,'Journée 3'!$D$5:$P$104,11,FALSE),0)</f>
        <v>0</v>
      </c>
      <c r="K87" s="98">
        <f>IF(ISNUMBER(VLOOKUP($C87,'Journée 3'!$D$5:$P$104,13,FALSE)),VLOOKUP($C87,'Journée 3'!$D$5:$P$104,13,FALSE),0)</f>
        <v>0</v>
      </c>
      <c r="L87" s="98">
        <f>IF(ISNUMBER(VLOOKUP($C87,'Journée 4'!$D$5:$P$104,11,FALSE)),VLOOKUP($C87,'Journée 4'!$D$5:$P$104,11,FALSE),0)</f>
        <v>0</v>
      </c>
      <c r="M87" s="98">
        <f>IF(ISNUMBER(VLOOKUP($C87,'Journée 4'!$D$5:$P$104,13,FALSE)),VLOOKUP($C87,'Journée 4'!$D$5:$P$104,13,FALSE),0)</f>
        <v>0</v>
      </c>
      <c r="N87" s="98">
        <f>IF(ISNUMBER(VLOOKUP($C87,'Journée 5'!$D$5:$P$104,11,FALSE)),VLOOKUP($C87,'Journée 5'!$D$5:$P$104,11,FALSE),0)</f>
        <v>0</v>
      </c>
      <c r="O87" s="98">
        <f>IF(ISNUMBER(VLOOKUP($C87,'Journée 5'!$D$5:$P$104,13,FALSE)),VLOOKUP($C87,'Journée 5'!$D$5:$P$104,13,FALSE),0)</f>
        <v>0</v>
      </c>
      <c r="P87" s="98">
        <f t="shared" si="16"/>
        <v>0</v>
      </c>
      <c r="Q87" s="98">
        <f t="shared" si="17"/>
        <v>0</v>
      </c>
      <c r="R87" s="103"/>
      <c r="S87" s="55">
        <f t="shared" si="18"/>
        <v>0</v>
      </c>
      <c r="T87">
        <f t="shared" si="19"/>
        <v>0</v>
      </c>
      <c r="U87">
        <f t="shared" si="20"/>
        <v>0</v>
      </c>
      <c r="V87">
        <f t="shared" si="21"/>
        <v>0</v>
      </c>
      <c r="W87">
        <f t="shared" si="22"/>
        <v>0</v>
      </c>
      <c r="X87">
        <f t="shared" si="23"/>
        <v>0</v>
      </c>
    </row>
    <row r="88" spans="1:24" ht="12.75">
      <c r="A88" s="98"/>
      <c r="B88" s="98">
        <f>IF($C88="","",CONCATENATE(VLOOKUP($C88,Accueil!$A$25:$E$124,5,FALSE),VLOOKUP($C88,Régional!$A$1:$Y$72,7,FALSE)))</f>
      </c>
      <c r="C88" s="99">
        <f>IF(Accueil!A109="","",Accueil!A109)</f>
      </c>
      <c r="D88" s="102">
        <f>IF($C88="","",VLOOKUP($C88,Régional!$A$1:$Y$72,13,FALSE))</f>
      </c>
      <c r="E88" s="99">
        <f>IF($C88="","",VLOOKUP($C88,Régional!$A$1:$Y$72,16,FALSE))</f>
      </c>
      <c r="F88" s="98">
        <f>IF(ISNUMBER(VLOOKUP($C88,'Journée 1'!$D$5:$P$104,11,FALSE)),VLOOKUP($C88,'Journée 1'!$D$5:$P$104,11,FALSE),0)</f>
        <v>0</v>
      </c>
      <c r="G88" s="98">
        <f>IF(ISNUMBER(VLOOKUP($C88,'Journée 1'!$D$5:$P$104,13,FALSE)),VLOOKUP($C88,'Journée 1'!$D$5:$P$104,13,FALSE),0)</f>
        <v>0</v>
      </c>
      <c r="H88" s="98">
        <f>IF(ISNUMBER(VLOOKUP($C88,'Journée 2'!$D$5:$P$104,11,FALSE)),VLOOKUP($C88,'Journée 2'!$D$5:$P$104,11,FALSE),0)</f>
        <v>0</v>
      </c>
      <c r="I88" s="98">
        <f>IF(ISNUMBER(VLOOKUP($C88,'Journée 2'!$D$5:$P$104,13,FALSE)),VLOOKUP($C88,'Journée 2'!$D$5:$P$104,13,FALSE),0)</f>
        <v>0</v>
      </c>
      <c r="J88" s="98">
        <f>IF(ISNUMBER(VLOOKUP($C88,'Journée 3'!$D$5:$P$104,11,FALSE)),VLOOKUP($C88,'Journée 3'!$D$5:$P$104,11,FALSE),0)</f>
        <v>0</v>
      </c>
      <c r="K88" s="98">
        <f>IF(ISNUMBER(VLOOKUP($C88,'Journée 3'!$D$5:$P$104,13,FALSE)),VLOOKUP($C88,'Journée 3'!$D$5:$P$104,13,FALSE),0)</f>
        <v>0</v>
      </c>
      <c r="L88" s="98">
        <f>IF(ISNUMBER(VLOOKUP($C88,'Journée 4'!$D$5:$P$104,11,FALSE)),VLOOKUP($C88,'Journée 4'!$D$5:$P$104,11,FALSE),0)</f>
        <v>0</v>
      </c>
      <c r="M88" s="98">
        <f>IF(ISNUMBER(VLOOKUP($C88,'Journée 4'!$D$5:$P$104,13,FALSE)),VLOOKUP($C88,'Journée 4'!$D$5:$P$104,13,FALSE),0)</f>
        <v>0</v>
      </c>
      <c r="N88" s="98">
        <f>IF(ISNUMBER(VLOOKUP($C88,'Journée 5'!$D$5:$P$104,11,FALSE)),VLOOKUP($C88,'Journée 5'!$D$5:$P$104,11,FALSE),0)</f>
        <v>0</v>
      </c>
      <c r="O88" s="98">
        <f>IF(ISNUMBER(VLOOKUP($C88,'Journée 5'!$D$5:$P$104,13,FALSE)),VLOOKUP($C88,'Journée 5'!$D$5:$P$104,13,FALSE),0)</f>
        <v>0</v>
      </c>
      <c r="P88" s="98">
        <f t="shared" si="16"/>
        <v>0</v>
      </c>
      <c r="Q88" s="98">
        <f t="shared" si="17"/>
        <v>0</v>
      </c>
      <c r="R88" s="103"/>
      <c r="S88" s="55">
        <f t="shared" si="18"/>
        <v>0</v>
      </c>
      <c r="T88">
        <f t="shared" si="19"/>
        <v>0</v>
      </c>
      <c r="U88">
        <f t="shared" si="20"/>
        <v>0</v>
      </c>
      <c r="V88">
        <f t="shared" si="21"/>
        <v>0</v>
      </c>
      <c r="W88">
        <f t="shared" si="22"/>
        <v>0</v>
      </c>
      <c r="X88">
        <f t="shared" si="23"/>
        <v>0</v>
      </c>
    </row>
    <row r="89" spans="1:24" ht="12.75">
      <c r="A89" s="98"/>
      <c r="B89" s="98">
        <f>IF($C89="","",CONCATENATE(VLOOKUP($C89,Accueil!$A$25:$E$124,5,FALSE),VLOOKUP($C89,Régional!$A$1:$Y$72,7,FALSE)))</f>
      </c>
      <c r="C89" s="99">
        <f>IF(Accueil!A110="","",Accueil!A110)</f>
      </c>
      <c r="D89" s="102">
        <f>IF($C89="","",VLOOKUP($C89,Régional!$A$1:$Y$72,13,FALSE))</f>
      </c>
      <c r="E89" s="99">
        <f>IF($C89="","",VLOOKUP($C89,Régional!$A$1:$Y$72,16,FALSE))</f>
      </c>
      <c r="F89" s="98">
        <f>IF(ISNUMBER(VLOOKUP($C89,'Journée 1'!$D$5:$P$104,11,FALSE)),VLOOKUP($C89,'Journée 1'!$D$5:$P$104,11,FALSE),0)</f>
        <v>0</v>
      </c>
      <c r="G89" s="98">
        <f>IF(ISNUMBER(VLOOKUP($C89,'Journée 1'!$D$5:$P$104,13,FALSE)),VLOOKUP($C89,'Journée 1'!$D$5:$P$104,13,FALSE),0)</f>
        <v>0</v>
      </c>
      <c r="H89" s="98">
        <f>IF(ISNUMBER(VLOOKUP($C89,'Journée 2'!$D$5:$P$104,11,FALSE)),VLOOKUP($C89,'Journée 2'!$D$5:$P$104,11,FALSE),0)</f>
        <v>0</v>
      </c>
      <c r="I89" s="98">
        <f>IF(ISNUMBER(VLOOKUP($C89,'Journée 2'!$D$5:$P$104,13,FALSE)),VLOOKUP($C89,'Journée 2'!$D$5:$P$104,13,FALSE),0)</f>
        <v>0</v>
      </c>
      <c r="J89" s="98">
        <f>IF(ISNUMBER(VLOOKUP($C89,'Journée 3'!$D$5:$P$104,11,FALSE)),VLOOKUP($C89,'Journée 3'!$D$5:$P$104,11,FALSE),0)</f>
        <v>0</v>
      </c>
      <c r="K89" s="98">
        <f>IF(ISNUMBER(VLOOKUP($C89,'Journée 3'!$D$5:$P$104,13,FALSE)),VLOOKUP($C89,'Journée 3'!$D$5:$P$104,13,FALSE),0)</f>
        <v>0</v>
      </c>
      <c r="L89" s="98">
        <f>IF(ISNUMBER(VLOOKUP($C89,'Journée 4'!$D$5:$P$104,11,FALSE)),VLOOKUP($C89,'Journée 4'!$D$5:$P$104,11,FALSE),0)</f>
        <v>0</v>
      </c>
      <c r="M89" s="98">
        <f>IF(ISNUMBER(VLOOKUP($C89,'Journée 4'!$D$5:$P$104,13,FALSE)),VLOOKUP($C89,'Journée 4'!$D$5:$P$104,13,FALSE),0)</f>
        <v>0</v>
      </c>
      <c r="N89" s="98">
        <f>IF(ISNUMBER(VLOOKUP($C89,'Journée 5'!$D$5:$P$104,11,FALSE)),VLOOKUP($C89,'Journée 5'!$D$5:$P$104,11,FALSE),0)</f>
        <v>0</v>
      </c>
      <c r="O89" s="98">
        <f>IF(ISNUMBER(VLOOKUP($C89,'Journée 5'!$D$5:$P$104,13,FALSE)),VLOOKUP($C89,'Journée 5'!$D$5:$P$104,13,FALSE),0)</f>
        <v>0</v>
      </c>
      <c r="P89" s="98">
        <f t="shared" si="16"/>
        <v>0</v>
      </c>
      <c r="Q89" s="98">
        <f t="shared" si="17"/>
        <v>0</v>
      </c>
      <c r="R89" s="103"/>
      <c r="S89" s="55">
        <f t="shared" si="18"/>
        <v>0</v>
      </c>
      <c r="T89">
        <f t="shared" si="19"/>
        <v>0</v>
      </c>
      <c r="U89">
        <f t="shared" si="20"/>
        <v>0</v>
      </c>
      <c r="V89">
        <f t="shared" si="21"/>
        <v>0</v>
      </c>
      <c r="W89">
        <f t="shared" si="22"/>
        <v>0</v>
      </c>
      <c r="X89">
        <f t="shared" si="23"/>
        <v>0</v>
      </c>
    </row>
    <row r="90" spans="1:24" ht="12.75">
      <c r="A90" s="98"/>
      <c r="B90" s="98">
        <f>IF($C90="","",CONCATENATE(VLOOKUP($C90,Accueil!$A$25:$E$124,5,FALSE),VLOOKUP($C90,Régional!$A$1:$Y$72,7,FALSE)))</f>
      </c>
      <c r="C90" s="99">
        <f>IF(Accueil!A111="","",Accueil!A111)</f>
      </c>
      <c r="D90" s="102">
        <f>IF($C90="","",VLOOKUP($C90,Régional!$A$1:$Y$72,13,FALSE))</f>
      </c>
      <c r="E90" s="99">
        <f>IF($C90="","",VLOOKUP($C90,Régional!$A$1:$Y$72,16,FALSE))</f>
      </c>
      <c r="F90" s="98">
        <f>IF(ISNUMBER(VLOOKUP($C90,'Journée 1'!$D$5:$P$104,11,FALSE)),VLOOKUP($C90,'Journée 1'!$D$5:$P$104,11,FALSE),0)</f>
        <v>0</v>
      </c>
      <c r="G90" s="98">
        <f>IF(ISNUMBER(VLOOKUP($C90,'Journée 1'!$D$5:$P$104,13,FALSE)),VLOOKUP($C90,'Journée 1'!$D$5:$P$104,13,FALSE),0)</f>
        <v>0</v>
      </c>
      <c r="H90" s="98">
        <f>IF(ISNUMBER(VLOOKUP($C90,'Journée 2'!$D$5:$P$104,11,FALSE)),VLOOKUP($C90,'Journée 2'!$D$5:$P$104,11,FALSE),0)</f>
        <v>0</v>
      </c>
      <c r="I90" s="98">
        <f>IF(ISNUMBER(VLOOKUP($C90,'Journée 2'!$D$5:$P$104,13,FALSE)),VLOOKUP($C90,'Journée 2'!$D$5:$P$104,13,FALSE),0)</f>
        <v>0</v>
      </c>
      <c r="J90" s="98">
        <f>IF(ISNUMBER(VLOOKUP($C90,'Journée 3'!$D$5:$P$104,11,FALSE)),VLOOKUP($C90,'Journée 3'!$D$5:$P$104,11,FALSE),0)</f>
        <v>0</v>
      </c>
      <c r="K90" s="98">
        <f>IF(ISNUMBER(VLOOKUP($C90,'Journée 3'!$D$5:$P$104,13,FALSE)),VLOOKUP($C90,'Journée 3'!$D$5:$P$104,13,FALSE),0)</f>
        <v>0</v>
      </c>
      <c r="L90" s="98">
        <f>IF(ISNUMBER(VLOOKUP($C90,'Journée 4'!$D$5:$P$104,11,FALSE)),VLOOKUP($C90,'Journée 4'!$D$5:$P$104,11,FALSE),0)</f>
        <v>0</v>
      </c>
      <c r="M90" s="98">
        <f>IF(ISNUMBER(VLOOKUP($C90,'Journée 4'!$D$5:$P$104,13,FALSE)),VLOOKUP($C90,'Journée 4'!$D$5:$P$104,13,FALSE),0)</f>
        <v>0</v>
      </c>
      <c r="N90" s="98">
        <f>IF(ISNUMBER(VLOOKUP($C90,'Journée 5'!$D$5:$P$104,11,FALSE)),VLOOKUP($C90,'Journée 5'!$D$5:$P$104,11,FALSE),0)</f>
        <v>0</v>
      </c>
      <c r="O90" s="98">
        <f>IF(ISNUMBER(VLOOKUP($C90,'Journée 5'!$D$5:$P$104,13,FALSE)),VLOOKUP($C90,'Journée 5'!$D$5:$P$104,13,FALSE),0)</f>
        <v>0</v>
      </c>
      <c r="P90" s="98">
        <f t="shared" si="16"/>
        <v>0</v>
      </c>
      <c r="Q90" s="98">
        <f t="shared" si="17"/>
        <v>0</v>
      </c>
      <c r="R90" s="103"/>
      <c r="S90" s="55">
        <f t="shared" si="18"/>
        <v>0</v>
      </c>
      <c r="T90">
        <f t="shared" si="19"/>
        <v>0</v>
      </c>
      <c r="U90">
        <f t="shared" si="20"/>
        <v>0</v>
      </c>
      <c r="V90">
        <f t="shared" si="21"/>
        <v>0</v>
      </c>
      <c r="W90">
        <f t="shared" si="22"/>
        <v>0</v>
      </c>
      <c r="X90">
        <f t="shared" si="23"/>
        <v>0</v>
      </c>
    </row>
    <row r="91" spans="1:24" ht="12.75">
      <c r="A91" s="98"/>
      <c r="B91" s="98">
        <f>IF($C91="","",CONCATENATE(VLOOKUP($C91,Accueil!$A$25:$E$124,5,FALSE),VLOOKUP($C91,Régional!$A$1:$Y$72,7,FALSE)))</f>
      </c>
      <c r="C91" s="99">
        <f>IF(Accueil!A112="","",Accueil!A112)</f>
      </c>
      <c r="D91" s="102">
        <f>IF($C91="","",VLOOKUP($C91,Régional!$A$1:$Y$72,13,FALSE))</f>
      </c>
      <c r="E91" s="99">
        <f>IF($C91="","",VLOOKUP($C91,Régional!$A$1:$Y$72,16,FALSE))</f>
      </c>
      <c r="F91" s="98">
        <f>IF(ISNUMBER(VLOOKUP($C91,'Journée 1'!$D$5:$P$104,11,FALSE)),VLOOKUP($C91,'Journée 1'!$D$5:$P$104,11,FALSE),0)</f>
        <v>0</v>
      </c>
      <c r="G91" s="98">
        <f>IF(ISNUMBER(VLOOKUP($C91,'Journée 1'!$D$5:$P$104,13,FALSE)),VLOOKUP($C91,'Journée 1'!$D$5:$P$104,13,FALSE),0)</f>
        <v>0</v>
      </c>
      <c r="H91" s="98">
        <f>IF(ISNUMBER(VLOOKUP($C91,'Journée 2'!$D$5:$P$104,11,FALSE)),VLOOKUP($C91,'Journée 2'!$D$5:$P$104,11,FALSE),0)</f>
        <v>0</v>
      </c>
      <c r="I91" s="98">
        <f>IF(ISNUMBER(VLOOKUP($C91,'Journée 2'!$D$5:$P$104,13,FALSE)),VLOOKUP($C91,'Journée 2'!$D$5:$P$104,13,FALSE),0)</f>
        <v>0</v>
      </c>
      <c r="J91" s="98">
        <f>IF(ISNUMBER(VLOOKUP($C91,'Journée 3'!$D$5:$P$104,11,FALSE)),VLOOKUP($C91,'Journée 3'!$D$5:$P$104,11,FALSE),0)</f>
        <v>0</v>
      </c>
      <c r="K91" s="98">
        <f>IF(ISNUMBER(VLOOKUP($C91,'Journée 3'!$D$5:$P$104,13,FALSE)),VLOOKUP($C91,'Journée 3'!$D$5:$P$104,13,FALSE),0)</f>
        <v>0</v>
      </c>
      <c r="L91" s="98">
        <f>IF(ISNUMBER(VLOOKUP($C91,'Journée 4'!$D$5:$P$104,11,FALSE)),VLOOKUP($C91,'Journée 4'!$D$5:$P$104,11,FALSE),0)</f>
        <v>0</v>
      </c>
      <c r="M91" s="98">
        <f>IF(ISNUMBER(VLOOKUP($C91,'Journée 4'!$D$5:$P$104,13,FALSE)),VLOOKUP($C91,'Journée 4'!$D$5:$P$104,13,FALSE),0)</f>
        <v>0</v>
      </c>
      <c r="N91" s="98">
        <f>IF(ISNUMBER(VLOOKUP($C91,'Journée 5'!$D$5:$P$104,11,FALSE)),VLOOKUP($C91,'Journée 5'!$D$5:$P$104,11,FALSE),0)</f>
        <v>0</v>
      </c>
      <c r="O91" s="98">
        <f>IF(ISNUMBER(VLOOKUP($C91,'Journée 5'!$D$5:$P$104,13,FALSE)),VLOOKUP($C91,'Journée 5'!$D$5:$P$104,13,FALSE),0)</f>
        <v>0</v>
      </c>
      <c r="P91" s="98">
        <f t="shared" si="16"/>
        <v>0</v>
      </c>
      <c r="Q91" s="98">
        <f t="shared" si="17"/>
        <v>0</v>
      </c>
      <c r="R91" s="103"/>
      <c r="S91" s="55">
        <f t="shared" si="18"/>
        <v>0</v>
      </c>
      <c r="T91">
        <f t="shared" si="19"/>
        <v>0</v>
      </c>
      <c r="U91">
        <f t="shared" si="20"/>
        <v>0</v>
      </c>
      <c r="V91">
        <f t="shared" si="21"/>
        <v>0</v>
      </c>
      <c r="W91">
        <f t="shared" si="22"/>
        <v>0</v>
      </c>
      <c r="X91">
        <f t="shared" si="23"/>
        <v>0</v>
      </c>
    </row>
    <row r="92" spans="1:24" ht="12.75">
      <c r="A92" s="98"/>
      <c r="B92" s="98">
        <f>IF($C92="","",CONCATENATE(VLOOKUP($C92,Accueil!$A$25:$E$124,5,FALSE),VLOOKUP($C92,Régional!$A$1:$Y$72,7,FALSE)))</f>
      </c>
      <c r="C92" s="99">
        <f>IF(Accueil!A113="","",Accueil!A113)</f>
      </c>
      <c r="D92" s="102">
        <f>IF($C92="","",VLOOKUP($C92,Régional!$A$1:$Y$72,13,FALSE))</f>
      </c>
      <c r="E92" s="99">
        <f>IF($C92="","",VLOOKUP($C92,Régional!$A$1:$Y$72,16,FALSE))</f>
      </c>
      <c r="F92" s="98">
        <f>IF(ISNUMBER(VLOOKUP($C92,'Journée 1'!$D$5:$P$104,11,FALSE)),VLOOKUP($C92,'Journée 1'!$D$5:$P$104,11,FALSE),0)</f>
        <v>0</v>
      </c>
      <c r="G92" s="98">
        <f>IF(ISNUMBER(VLOOKUP($C92,'Journée 1'!$D$5:$P$104,13,FALSE)),VLOOKUP($C92,'Journée 1'!$D$5:$P$104,13,FALSE),0)</f>
        <v>0</v>
      </c>
      <c r="H92" s="98">
        <f>IF(ISNUMBER(VLOOKUP($C92,'Journée 2'!$D$5:$P$104,11,FALSE)),VLOOKUP($C92,'Journée 2'!$D$5:$P$104,11,FALSE),0)</f>
        <v>0</v>
      </c>
      <c r="I92" s="98">
        <f>IF(ISNUMBER(VLOOKUP($C92,'Journée 2'!$D$5:$P$104,13,FALSE)),VLOOKUP($C92,'Journée 2'!$D$5:$P$104,13,FALSE),0)</f>
        <v>0</v>
      </c>
      <c r="J92" s="98">
        <f>IF(ISNUMBER(VLOOKUP($C92,'Journée 3'!$D$5:$P$104,11,FALSE)),VLOOKUP($C92,'Journée 3'!$D$5:$P$104,11,FALSE),0)</f>
        <v>0</v>
      </c>
      <c r="K92" s="98">
        <f>IF(ISNUMBER(VLOOKUP($C92,'Journée 3'!$D$5:$P$104,13,FALSE)),VLOOKUP($C92,'Journée 3'!$D$5:$P$104,13,FALSE),0)</f>
        <v>0</v>
      </c>
      <c r="L92" s="98">
        <f>IF(ISNUMBER(VLOOKUP($C92,'Journée 4'!$D$5:$P$104,11,FALSE)),VLOOKUP($C92,'Journée 4'!$D$5:$P$104,11,FALSE),0)</f>
        <v>0</v>
      </c>
      <c r="M92" s="98">
        <f>IF(ISNUMBER(VLOOKUP($C92,'Journée 4'!$D$5:$P$104,13,FALSE)),VLOOKUP($C92,'Journée 4'!$D$5:$P$104,13,FALSE),0)</f>
        <v>0</v>
      </c>
      <c r="N92" s="98">
        <f>IF(ISNUMBER(VLOOKUP($C92,'Journée 5'!$D$5:$P$104,11,FALSE)),VLOOKUP($C92,'Journée 5'!$D$5:$P$104,11,FALSE),0)</f>
        <v>0</v>
      </c>
      <c r="O92" s="98">
        <f>IF(ISNUMBER(VLOOKUP($C92,'Journée 5'!$D$5:$P$104,13,FALSE)),VLOOKUP($C92,'Journée 5'!$D$5:$P$104,13,FALSE),0)</f>
        <v>0</v>
      </c>
      <c r="P92" s="98">
        <f t="shared" si="16"/>
        <v>0</v>
      </c>
      <c r="Q92" s="98">
        <f t="shared" si="17"/>
        <v>0</v>
      </c>
      <c r="R92" s="103"/>
      <c r="S92" s="55">
        <f t="shared" si="18"/>
        <v>0</v>
      </c>
      <c r="T92">
        <f t="shared" si="19"/>
        <v>0</v>
      </c>
      <c r="U92">
        <f t="shared" si="20"/>
        <v>0</v>
      </c>
      <c r="V92">
        <f t="shared" si="21"/>
        <v>0</v>
      </c>
      <c r="W92">
        <f t="shared" si="22"/>
        <v>0</v>
      </c>
      <c r="X92">
        <f t="shared" si="23"/>
        <v>0</v>
      </c>
    </row>
    <row r="93" spans="1:24" ht="12.75">
      <c r="A93" s="98"/>
      <c r="B93" s="98">
        <f>IF($C93="","",CONCATENATE(VLOOKUP($C93,Accueil!$A$25:$E$124,5,FALSE),VLOOKUP($C93,Régional!$A$1:$Y$72,7,FALSE)))</f>
      </c>
      <c r="C93" s="99">
        <f>IF(Accueil!A114="","",Accueil!A114)</f>
      </c>
      <c r="D93" s="102">
        <f>IF($C93="","",VLOOKUP($C93,Régional!$A$1:$Y$72,13,FALSE))</f>
      </c>
      <c r="E93" s="99">
        <f>IF($C93="","",VLOOKUP($C93,Régional!$A$1:$Y$72,16,FALSE))</f>
      </c>
      <c r="F93" s="98">
        <f>IF(ISNUMBER(VLOOKUP($C93,'Journée 1'!$D$5:$P$104,11,FALSE)),VLOOKUP($C93,'Journée 1'!$D$5:$P$104,11,FALSE),0)</f>
        <v>0</v>
      </c>
      <c r="G93" s="98">
        <f>IF(ISNUMBER(VLOOKUP($C93,'Journée 1'!$D$5:$P$104,13,FALSE)),VLOOKUP($C93,'Journée 1'!$D$5:$P$104,13,FALSE),0)</f>
        <v>0</v>
      </c>
      <c r="H93" s="98">
        <f>IF(ISNUMBER(VLOOKUP($C93,'Journée 2'!$D$5:$P$104,11,FALSE)),VLOOKUP($C93,'Journée 2'!$D$5:$P$104,11,FALSE),0)</f>
        <v>0</v>
      </c>
      <c r="I93" s="98">
        <f>IF(ISNUMBER(VLOOKUP($C93,'Journée 2'!$D$5:$P$104,13,FALSE)),VLOOKUP($C93,'Journée 2'!$D$5:$P$104,13,FALSE),0)</f>
        <v>0</v>
      </c>
      <c r="J93" s="98">
        <f>IF(ISNUMBER(VLOOKUP($C93,'Journée 3'!$D$5:$P$104,11,FALSE)),VLOOKUP($C93,'Journée 3'!$D$5:$P$104,11,FALSE),0)</f>
        <v>0</v>
      </c>
      <c r="K93" s="98">
        <f>IF(ISNUMBER(VLOOKUP($C93,'Journée 3'!$D$5:$P$104,13,FALSE)),VLOOKUP($C93,'Journée 3'!$D$5:$P$104,13,FALSE),0)</f>
        <v>0</v>
      </c>
      <c r="L93" s="98">
        <f>IF(ISNUMBER(VLOOKUP($C93,'Journée 4'!$D$5:$P$104,11,FALSE)),VLOOKUP($C93,'Journée 4'!$D$5:$P$104,11,FALSE),0)</f>
        <v>0</v>
      </c>
      <c r="M93" s="98">
        <f>IF(ISNUMBER(VLOOKUP($C93,'Journée 4'!$D$5:$P$104,13,FALSE)),VLOOKUP($C93,'Journée 4'!$D$5:$P$104,13,FALSE),0)</f>
        <v>0</v>
      </c>
      <c r="N93" s="98">
        <f>IF(ISNUMBER(VLOOKUP($C93,'Journée 5'!$D$5:$P$104,11,FALSE)),VLOOKUP($C93,'Journée 5'!$D$5:$P$104,11,FALSE),0)</f>
        <v>0</v>
      </c>
      <c r="O93" s="98">
        <f>IF(ISNUMBER(VLOOKUP($C93,'Journée 5'!$D$5:$P$104,13,FALSE)),VLOOKUP($C93,'Journée 5'!$D$5:$P$104,13,FALSE),0)</f>
        <v>0</v>
      </c>
      <c r="P93" s="98">
        <f t="shared" si="16"/>
        <v>0</v>
      </c>
      <c r="Q93" s="98">
        <f t="shared" si="17"/>
        <v>0</v>
      </c>
      <c r="R93" s="103"/>
      <c r="S93" s="55">
        <f t="shared" si="18"/>
        <v>0</v>
      </c>
      <c r="T93">
        <f t="shared" si="19"/>
        <v>0</v>
      </c>
      <c r="U93">
        <f t="shared" si="20"/>
        <v>0</v>
      </c>
      <c r="V93">
        <f t="shared" si="21"/>
        <v>0</v>
      </c>
      <c r="W93">
        <f t="shared" si="22"/>
        <v>0</v>
      </c>
      <c r="X93">
        <f t="shared" si="23"/>
        <v>0</v>
      </c>
    </row>
    <row r="94" spans="1:24" ht="12.75">
      <c r="A94" s="98"/>
      <c r="B94" s="98">
        <f>IF($C94="","",CONCATENATE(VLOOKUP($C94,Accueil!$A$25:$E$124,5,FALSE),VLOOKUP($C94,Régional!$A$1:$Y$72,7,FALSE)))</f>
      </c>
      <c r="C94" s="99">
        <f>IF(Accueil!A115="","",Accueil!A115)</f>
      </c>
      <c r="D94" s="102">
        <f>IF($C94="","",VLOOKUP($C94,Régional!$A$1:$Y$72,13,FALSE))</f>
      </c>
      <c r="E94" s="99">
        <f>IF($C94="","",VLOOKUP($C94,Régional!$A$1:$Y$72,16,FALSE))</f>
      </c>
      <c r="F94" s="98">
        <f>IF(ISNUMBER(VLOOKUP($C94,'Journée 1'!$D$5:$P$104,11,FALSE)),VLOOKUP($C94,'Journée 1'!$D$5:$P$104,11,FALSE),0)</f>
        <v>0</v>
      </c>
      <c r="G94" s="98">
        <f>IF(ISNUMBER(VLOOKUP($C94,'Journée 1'!$D$5:$P$104,13,FALSE)),VLOOKUP($C94,'Journée 1'!$D$5:$P$104,13,FALSE),0)</f>
        <v>0</v>
      </c>
      <c r="H94" s="98">
        <f>IF(ISNUMBER(VLOOKUP($C94,'Journée 2'!$D$5:$P$104,11,FALSE)),VLOOKUP($C94,'Journée 2'!$D$5:$P$104,11,FALSE),0)</f>
        <v>0</v>
      </c>
      <c r="I94" s="98">
        <f>IF(ISNUMBER(VLOOKUP($C94,'Journée 2'!$D$5:$P$104,13,FALSE)),VLOOKUP($C94,'Journée 2'!$D$5:$P$104,13,FALSE),0)</f>
        <v>0</v>
      </c>
      <c r="J94" s="98">
        <f>IF(ISNUMBER(VLOOKUP($C94,'Journée 3'!$D$5:$P$104,11,FALSE)),VLOOKUP($C94,'Journée 3'!$D$5:$P$104,11,FALSE),0)</f>
        <v>0</v>
      </c>
      <c r="K94" s="98">
        <f>IF(ISNUMBER(VLOOKUP($C94,'Journée 3'!$D$5:$P$104,13,FALSE)),VLOOKUP($C94,'Journée 3'!$D$5:$P$104,13,FALSE),0)</f>
        <v>0</v>
      </c>
      <c r="L94" s="98">
        <f>IF(ISNUMBER(VLOOKUP($C94,'Journée 4'!$D$5:$P$104,11,FALSE)),VLOOKUP($C94,'Journée 4'!$D$5:$P$104,11,FALSE),0)</f>
        <v>0</v>
      </c>
      <c r="M94" s="98">
        <f>IF(ISNUMBER(VLOOKUP($C94,'Journée 4'!$D$5:$P$104,13,FALSE)),VLOOKUP($C94,'Journée 4'!$D$5:$P$104,13,FALSE),0)</f>
        <v>0</v>
      </c>
      <c r="N94" s="98">
        <f>IF(ISNUMBER(VLOOKUP($C94,'Journée 5'!$D$5:$P$104,11,FALSE)),VLOOKUP($C94,'Journée 5'!$D$5:$P$104,11,FALSE),0)</f>
        <v>0</v>
      </c>
      <c r="O94" s="98">
        <f>IF(ISNUMBER(VLOOKUP($C94,'Journée 5'!$D$5:$P$104,13,FALSE)),VLOOKUP($C94,'Journée 5'!$D$5:$P$104,13,FALSE),0)</f>
        <v>0</v>
      </c>
      <c r="P94" s="98">
        <f t="shared" si="16"/>
        <v>0</v>
      </c>
      <c r="Q94" s="98">
        <f t="shared" si="17"/>
        <v>0</v>
      </c>
      <c r="R94" s="103"/>
      <c r="S94" s="55">
        <f t="shared" si="18"/>
        <v>0</v>
      </c>
      <c r="T94">
        <f t="shared" si="19"/>
        <v>0</v>
      </c>
      <c r="U94">
        <f t="shared" si="20"/>
        <v>0</v>
      </c>
      <c r="V94">
        <f t="shared" si="21"/>
        <v>0</v>
      </c>
      <c r="W94">
        <f t="shared" si="22"/>
        <v>0</v>
      </c>
      <c r="X94">
        <f t="shared" si="23"/>
        <v>0</v>
      </c>
    </row>
    <row r="95" spans="1:24" ht="12.75">
      <c r="A95" s="98"/>
      <c r="B95" s="98">
        <f>IF($C95="","",CONCATENATE(VLOOKUP($C95,Accueil!$A$25:$E$124,5,FALSE),VLOOKUP($C95,Régional!$A$1:$Y$72,7,FALSE)))</f>
      </c>
      <c r="C95" s="99">
        <f>IF(Accueil!A116="","",Accueil!A116)</f>
      </c>
      <c r="D95" s="102">
        <f>IF($C95="","",VLOOKUP($C95,Régional!$A$1:$Y$72,13,FALSE))</f>
      </c>
      <c r="E95" s="99">
        <f>IF($C95="","",VLOOKUP($C95,Régional!$A$1:$Y$72,16,FALSE))</f>
      </c>
      <c r="F95" s="98">
        <f>IF(ISNUMBER(VLOOKUP($C95,'Journée 1'!$D$5:$P$104,11,FALSE)),VLOOKUP($C95,'Journée 1'!$D$5:$P$104,11,FALSE),0)</f>
        <v>0</v>
      </c>
      <c r="G95" s="98">
        <f>IF(ISNUMBER(VLOOKUP($C95,'Journée 1'!$D$5:$P$104,13,FALSE)),VLOOKUP($C95,'Journée 1'!$D$5:$P$104,13,FALSE),0)</f>
        <v>0</v>
      </c>
      <c r="H95" s="98">
        <f>IF(ISNUMBER(VLOOKUP($C95,'Journée 2'!$D$5:$P$104,11,FALSE)),VLOOKUP($C95,'Journée 2'!$D$5:$P$104,11,FALSE),0)</f>
        <v>0</v>
      </c>
      <c r="I95" s="98">
        <f>IF(ISNUMBER(VLOOKUP($C95,'Journée 2'!$D$5:$P$104,13,FALSE)),VLOOKUP($C95,'Journée 2'!$D$5:$P$104,13,FALSE),0)</f>
        <v>0</v>
      </c>
      <c r="J95" s="98">
        <f>IF(ISNUMBER(VLOOKUP($C95,'Journée 3'!$D$5:$P$104,11,FALSE)),VLOOKUP($C95,'Journée 3'!$D$5:$P$104,11,FALSE),0)</f>
        <v>0</v>
      </c>
      <c r="K95" s="98">
        <f>IF(ISNUMBER(VLOOKUP($C95,'Journée 3'!$D$5:$P$104,13,FALSE)),VLOOKUP($C95,'Journée 3'!$D$5:$P$104,13,FALSE),0)</f>
        <v>0</v>
      </c>
      <c r="L95" s="98">
        <f>IF(ISNUMBER(VLOOKUP($C95,'Journée 4'!$D$5:$P$104,11,FALSE)),VLOOKUP($C95,'Journée 4'!$D$5:$P$104,11,FALSE),0)</f>
        <v>0</v>
      </c>
      <c r="M95" s="98">
        <f>IF(ISNUMBER(VLOOKUP($C95,'Journée 4'!$D$5:$P$104,13,FALSE)),VLOOKUP($C95,'Journée 4'!$D$5:$P$104,13,FALSE),0)</f>
        <v>0</v>
      </c>
      <c r="N95" s="98">
        <f>IF(ISNUMBER(VLOOKUP($C95,'Journée 5'!$D$5:$P$104,11,FALSE)),VLOOKUP($C95,'Journée 5'!$D$5:$P$104,11,FALSE),0)</f>
        <v>0</v>
      </c>
      <c r="O95" s="98">
        <f>IF(ISNUMBER(VLOOKUP($C95,'Journée 5'!$D$5:$P$104,13,FALSE)),VLOOKUP($C95,'Journée 5'!$D$5:$P$104,13,FALSE),0)</f>
        <v>0</v>
      </c>
      <c r="P95" s="98">
        <f t="shared" si="16"/>
        <v>0</v>
      </c>
      <c r="Q95" s="98">
        <f t="shared" si="17"/>
        <v>0</v>
      </c>
      <c r="R95" s="103"/>
      <c r="S95" s="55">
        <f t="shared" si="18"/>
        <v>0</v>
      </c>
      <c r="T95">
        <f t="shared" si="19"/>
        <v>0</v>
      </c>
      <c r="U95">
        <f t="shared" si="20"/>
        <v>0</v>
      </c>
      <c r="V95">
        <f t="shared" si="21"/>
        <v>0</v>
      </c>
      <c r="W95">
        <f t="shared" si="22"/>
        <v>0</v>
      </c>
      <c r="X95">
        <f t="shared" si="23"/>
        <v>0</v>
      </c>
    </row>
    <row r="96" spans="1:24" ht="12.75">
      <c r="A96" s="98"/>
      <c r="B96" s="98">
        <f>IF($C96="","",CONCATENATE(VLOOKUP($C96,Accueil!$A$25:$E$124,5,FALSE),VLOOKUP($C96,Régional!$A$1:$Y$72,7,FALSE)))</f>
      </c>
      <c r="C96" s="99">
        <f>IF(Accueil!A117="","",Accueil!A117)</f>
      </c>
      <c r="D96" s="102">
        <f>IF($C96="","",VLOOKUP($C96,Régional!$A$1:$Y$72,13,FALSE))</f>
      </c>
      <c r="E96" s="99">
        <f>IF($C96="","",VLOOKUP($C96,Régional!$A$1:$Y$72,16,FALSE))</f>
      </c>
      <c r="F96" s="98">
        <f>IF(ISNUMBER(VLOOKUP($C96,'Journée 1'!$D$5:$P$104,11,FALSE)),VLOOKUP($C96,'Journée 1'!$D$5:$P$104,11,FALSE),0)</f>
        <v>0</v>
      </c>
      <c r="G96" s="98">
        <f>IF(ISNUMBER(VLOOKUP($C96,'Journée 1'!$D$5:$P$104,13,FALSE)),VLOOKUP($C96,'Journée 1'!$D$5:$P$104,13,FALSE),0)</f>
        <v>0</v>
      </c>
      <c r="H96" s="98">
        <f>IF(ISNUMBER(VLOOKUP($C96,'Journée 2'!$D$5:$P$104,11,FALSE)),VLOOKUP($C96,'Journée 2'!$D$5:$P$104,11,FALSE),0)</f>
        <v>0</v>
      </c>
      <c r="I96" s="98">
        <f>IF(ISNUMBER(VLOOKUP($C96,'Journée 2'!$D$5:$P$104,13,FALSE)),VLOOKUP($C96,'Journée 2'!$D$5:$P$104,13,FALSE),0)</f>
        <v>0</v>
      </c>
      <c r="J96" s="98">
        <f>IF(ISNUMBER(VLOOKUP($C96,'Journée 3'!$D$5:$P$104,11,FALSE)),VLOOKUP($C96,'Journée 3'!$D$5:$P$104,11,FALSE),0)</f>
        <v>0</v>
      </c>
      <c r="K96" s="98">
        <f>IF(ISNUMBER(VLOOKUP($C96,'Journée 3'!$D$5:$P$104,13,FALSE)),VLOOKUP($C96,'Journée 3'!$D$5:$P$104,13,FALSE),0)</f>
        <v>0</v>
      </c>
      <c r="L96" s="98">
        <f>IF(ISNUMBER(VLOOKUP($C96,'Journée 4'!$D$5:$P$104,11,FALSE)),VLOOKUP($C96,'Journée 4'!$D$5:$P$104,11,FALSE),0)</f>
        <v>0</v>
      </c>
      <c r="M96" s="98">
        <f>IF(ISNUMBER(VLOOKUP($C96,'Journée 4'!$D$5:$P$104,13,FALSE)),VLOOKUP($C96,'Journée 4'!$D$5:$P$104,13,FALSE),0)</f>
        <v>0</v>
      </c>
      <c r="N96" s="98">
        <f>IF(ISNUMBER(VLOOKUP($C96,'Journée 5'!$D$5:$P$104,11,FALSE)),VLOOKUP($C96,'Journée 5'!$D$5:$P$104,11,FALSE),0)</f>
        <v>0</v>
      </c>
      <c r="O96" s="98">
        <f>IF(ISNUMBER(VLOOKUP($C96,'Journée 5'!$D$5:$P$104,13,FALSE)),VLOOKUP($C96,'Journée 5'!$D$5:$P$104,13,FALSE),0)</f>
        <v>0</v>
      </c>
      <c r="P96" s="98">
        <f t="shared" si="16"/>
        <v>0</v>
      </c>
      <c r="Q96" s="98">
        <f t="shared" si="17"/>
        <v>0</v>
      </c>
      <c r="R96" s="103"/>
      <c r="S96" s="55">
        <f t="shared" si="18"/>
        <v>0</v>
      </c>
      <c r="T96">
        <f t="shared" si="19"/>
        <v>0</v>
      </c>
      <c r="U96">
        <f t="shared" si="20"/>
        <v>0</v>
      </c>
      <c r="V96">
        <f t="shared" si="21"/>
        <v>0</v>
      </c>
      <c r="W96">
        <f t="shared" si="22"/>
        <v>0</v>
      </c>
      <c r="X96">
        <f t="shared" si="23"/>
        <v>0</v>
      </c>
    </row>
    <row r="97" spans="1:24" ht="12.75">
      <c r="A97" s="98"/>
      <c r="B97" s="98">
        <f>IF($C97="","",CONCATENATE(VLOOKUP($C97,Accueil!$A$25:$E$124,5,FALSE),VLOOKUP($C97,Régional!$A$1:$Y$72,7,FALSE)))</f>
      </c>
      <c r="C97" s="99">
        <f>IF(Accueil!A118="","",Accueil!A118)</f>
      </c>
      <c r="D97" s="102">
        <f>IF($C97="","",VLOOKUP($C97,Régional!$A$1:$Y$72,13,FALSE))</f>
      </c>
      <c r="E97" s="99">
        <f>IF($C97="","",VLOOKUP($C97,Régional!$A$1:$Y$72,16,FALSE))</f>
      </c>
      <c r="F97" s="98">
        <f>IF(ISNUMBER(VLOOKUP($C97,'Journée 1'!$D$5:$P$104,11,FALSE)),VLOOKUP($C97,'Journée 1'!$D$5:$P$104,11,FALSE),0)</f>
        <v>0</v>
      </c>
      <c r="G97" s="98">
        <f>IF(ISNUMBER(VLOOKUP($C97,'Journée 1'!$D$5:$P$104,13,FALSE)),VLOOKUP($C97,'Journée 1'!$D$5:$P$104,13,FALSE),0)</f>
        <v>0</v>
      </c>
      <c r="H97" s="98">
        <f>IF(ISNUMBER(VLOOKUP($C97,'Journée 2'!$D$5:$P$104,11,FALSE)),VLOOKUP($C97,'Journée 2'!$D$5:$P$104,11,FALSE),0)</f>
        <v>0</v>
      </c>
      <c r="I97" s="98">
        <f>IF(ISNUMBER(VLOOKUP($C97,'Journée 2'!$D$5:$P$104,13,FALSE)),VLOOKUP($C97,'Journée 2'!$D$5:$P$104,13,FALSE),0)</f>
        <v>0</v>
      </c>
      <c r="J97" s="98">
        <f>IF(ISNUMBER(VLOOKUP($C97,'Journée 3'!$D$5:$P$104,11,FALSE)),VLOOKUP($C97,'Journée 3'!$D$5:$P$104,11,FALSE),0)</f>
        <v>0</v>
      </c>
      <c r="K97" s="98">
        <f>IF(ISNUMBER(VLOOKUP($C97,'Journée 3'!$D$5:$P$104,13,FALSE)),VLOOKUP($C97,'Journée 3'!$D$5:$P$104,13,FALSE),0)</f>
        <v>0</v>
      </c>
      <c r="L97" s="98">
        <f>IF(ISNUMBER(VLOOKUP($C97,'Journée 4'!$D$5:$P$104,11,FALSE)),VLOOKUP($C97,'Journée 4'!$D$5:$P$104,11,FALSE),0)</f>
        <v>0</v>
      </c>
      <c r="M97" s="98">
        <f>IF(ISNUMBER(VLOOKUP($C97,'Journée 4'!$D$5:$P$104,13,FALSE)),VLOOKUP($C97,'Journée 4'!$D$5:$P$104,13,FALSE),0)</f>
        <v>0</v>
      </c>
      <c r="N97" s="98">
        <f>IF(ISNUMBER(VLOOKUP($C97,'Journée 5'!$D$5:$P$104,11,FALSE)),VLOOKUP($C97,'Journée 5'!$D$5:$P$104,11,FALSE),0)</f>
        <v>0</v>
      </c>
      <c r="O97" s="98">
        <f>IF(ISNUMBER(VLOOKUP($C97,'Journée 5'!$D$5:$P$104,13,FALSE)),VLOOKUP($C97,'Journée 5'!$D$5:$P$104,13,FALSE),0)</f>
        <v>0</v>
      </c>
      <c r="P97" s="98">
        <f t="shared" si="16"/>
        <v>0</v>
      </c>
      <c r="Q97" s="98">
        <f t="shared" si="17"/>
        <v>0</v>
      </c>
      <c r="R97" s="103"/>
      <c r="S97" s="55">
        <f t="shared" si="18"/>
        <v>0</v>
      </c>
      <c r="T97">
        <f t="shared" si="19"/>
        <v>0</v>
      </c>
      <c r="U97">
        <f t="shared" si="20"/>
        <v>0</v>
      </c>
      <c r="V97">
        <f t="shared" si="21"/>
        <v>0</v>
      </c>
      <c r="W97">
        <f t="shared" si="22"/>
        <v>0</v>
      </c>
      <c r="X97">
        <f t="shared" si="23"/>
        <v>0</v>
      </c>
    </row>
    <row r="98" spans="1:24" ht="12.75">
      <c r="A98" s="98"/>
      <c r="B98" s="98">
        <f>IF($C98="","",CONCATENATE(VLOOKUP($C98,Accueil!$A$25:$E$124,5,FALSE),VLOOKUP($C98,Régional!$A$1:$Y$72,7,FALSE)))</f>
      </c>
      <c r="C98" s="99">
        <f>IF(Accueil!A119="","",Accueil!A119)</f>
      </c>
      <c r="D98" s="102">
        <f>IF($C98="","",VLOOKUP($C98,Régional!$A$1:$Y$72,13,FALSE))</f>
      </c>
      <c r="E98" s="99">
        <f>IF($C98="","",VLOOKUP($C98,Régional!$A$1:$Y$72,16,FALSE))</f>
      </c>
      <c r="F98" s="98">
        <f>IF(ISNUMBER(VLOOKUP($C98,'Journée 1'!$D$5:$P$104,11,FALSE)),VLOOKUP($C98,'Journée 1'!$D$5:$P$104,11,FALSE),0)</f>
        <v>0</v>
      </c>
      <c r="G98" s="98">
        <f>IF(ISNUMBER(VLOOKUP($C98,'Journée 1'!$D$5:$P$104,13,FALSE)),VLOOKUP($C98,'Journée 1'!$D$5:$P$104,13,FALSE),0)</f>
        <v>0</v>
      </c>
      <c r="H98" s="98">
        <f>IF(ISNUMBER(VLOOKUP($C98,'Journée 2'!$D$5:$P$104,11,FALSE)),VLOOKUP($C98,'Journée 2'!$D$5:$P$104,11,FALSE),0)</f>
        <v>0</v>
      </c>
      <c r="I98" s="98">
        <f>IF(ISNUMBER(VLOOKUP($C98,'Journée 2'!$D$5:$P$104,13,FALSE)),VLOOKUP($C98,'Journée 2'!$D$5:$P$104,13,FALSE),0)</f>
        <v>0</v>
      </c>
      <c r="J98" s="98">
        <f>IF(ISNUMBER(VLOOKUP($C98,'Journée 3'!$D$5:$P$104,11,FALSE)),VLOOKUP($C98,'Journée 3'!$D$5:$P$104,11,FALSE),0)</f>
        <v>0</v>
      </c>
      <c r="K98" s="98">
        <f>IF(ISNUMBER(VLOOKUP($C98,'Journée 3'!$D$5:$P$104,13,FALSE)),VLOOKUP($C98,'Journée 3'!$D$5:$P$104,13,FALSE),0)</f>
        <v>0</v>
      </c>
      <c r="L98" s="98">
        <f>IF(ISNUMBER(VLOOKUP($C98,'Journée 4'!$D$5:$P$104,11,FALSE)),VLOOKUP($C98,'Journée 4'!$D$5:$P$104,11,FALSE),0)</f>
        <v>0</v>
      </c>
      <c r="M98" s="98">
        <f>IF(ISNUMBER(VLOOKUP($C98,'Journée 4'!$D$5:$P$104,13,FALSE)),VLOOKUP($C98,'Journée 4'!$D$5:$P$104,13,FALSE),0)</f>
        <v>0</v>
      </c>
      <c r="N98" s="98">
        <f>IF(ISNUMBER(VLOOKUP($C98,'Journée 5'!$D$5:$P$104,11,FALSE)),VLOOKUP($C98,'Journée 5'!$D$5:$P$104,11,FALSE),0)</f>
        <v>0</v>
      </c>
      <c r="O98" s="98">
        <f>IF(ISNUMBER(VLOOKUP($C98,'Journée 5'!$D$5:$P$104,13,FALSE)),VLOOKUP($C98,'Journée 5'!$D$5:$P$104,13,FALSE),0)</f>
        <v>0</v>
      </c>
      <c r="P98" s="98">
        <f t="shared" si="16"/>
        <v>0</v>
      </c>
      <c r="Q98" s="98">
        <f t="shared" si="17"/>
        <v>0</v>
      </c>
      <c r="R98" s="103"/>
      <c r="S98" s="55">
        <f t="shared" si="18"/>
        <v>0</v>
      </c>
      <c r="T98">
        <f t="shared" si="19"/>
        <v>0</v>
      </c>
      <c r="U98">
        <f t="shared" si="20"/>
        <v>0</v>
      </c>
      <c r="V98">
        <f t="shared" si="21"/>
        <v>0</v>
      </c>
      <c r="W98">
        <f t="shared" si="22"/>
        <v>0</v>
      </c>
      <c r="X98">
        <f t="shared" si="23"/>
        <v>0</v>
      </c>
    </row>
    <row r="99" spans="1:24" ht="12.75">
      <c r="A99" s="98"/>
      <c r="B99" s="98">
        <f>IF($C99="","",CONCATENATE(VLOOKUP($C99,Accueil!$A$25:$E$124,5,FALSE),VLOOKUP($C99,Régional!$A$1:$Y$72,7,FALSE)))</f>
      </c>
      <c r="C99" s="99">
        <f>IF(Accueil!A120="","",Accueil!A120)</f>
      </c>
      <c r="D99" s="102">
        <f>IF($C99="","",VLOOKUP($C99,Régional!$A$1:$Y$72,13,FALSE))</f>
      </c>
      <c r="E99" s="99">
        <f>IF($C99="","",VLOOKUP($C99,Régional!$A$1:$Y$72,16,FALSE))</f>
      </c>
      <c r="F99" s="98">
        <f>IF(ISNUMBER(VLOOKUP($C99,'Journée 1'!$D$5:$P$104,11,FALSE)),VLOOKUP($C99,'Journée 1'!$D$5:$P$104,11,FALSE),0)</f>
        <v>0</v>
      </c>
      <c r="G99" s="98">
        <f>IF(ISNUMBER(VLOOKUP($C99,'Journée 1'!$D$5:$P$104,13,FALSE)),VLOOKUP($C99,'Journée 1'!$D$5:$P$104,13,FALSE),0)</f>
        <v>0</v>
      </c>
      <c r="H99" s="98">
        <f>IF(ISNUMBER(VLOOKUP($C99,'Journée 2'!$D$5:$P$104,11,FALSE)),VLOOKUP($C99,'Journée 2'!$D$5:$P$104,11,FALSE),0)</f>
        <v>0</v>
      </c>
      <c r="I99" s="98">
        <f>IF(ISNUMBER(VLOOKUP($C99,'Journée 2'!$D$5:$P$104,13,FALSE)),VLOOKUP($C99,'Journée 2'!$D$5:$P$104,13,FALSE),0)</f>
        <v>0</v>
      </c>
      <c r="J99" s="98">
        <f>IF(ISNUMBER(VLOOKUP($C99,'Journée 3'!$D$5:$P$104,11,FALSE)),VLOOKUP($C99,'Journée 3'!$D$5:$P$104,11,FALSE),0)</f>
        <v>0</v>
      </c>
      <c r="K99" s="98">
        <f>IF(ISNUMBER(VLOOKUP($C99,'Journée 3'!$D$5:$P$104,13,FALSE)),VLOOKUP($C99,'Journée 3'!$D$5:$P$104,13,FALSE),0)</f>
        <v>0</v>
      </c>
      <c r="L99" s="98">
        <f>IF(ISNUMBER(VLOOKUP($C99,'Journée 4'!$D$5:$P$104,11,FALSE)),VLOOKUP($C99,'Journée 4'!$D$5:$P$104,11,FALSE),0)</f>
        <v>0</v>
      </c>
      <c r="M99" s="98">
        <f>IF(ISNUMBER(VLOOKUP($C99,'Journée 4'!$D$5:$P$104,13,FALSE)),VLOOKUP($C99,'Journée 4'!$D$5:$P$104,13,FALSE),0)</f>
        <v>0</v>
      </c>
      <c r="N99" s="98">
        <f>IF(ISNUMBER(VLOOKUP($C99,'Journée 5'!$D$5:$P$104,11,FALSE)),VLOOKUP($C99,'Journée 5'!$D$5:$P$104,11,FALSE),0)</f>
        <v>0</v>
      </c>
      <c r="O99" s="98">
        <f>IF(ISNUMBER(VLOOKUP($C99,'Journée 5'!$D$5:$P$104,13,FALSE)),VLOOKUP($C99,'Journée 5'!$D$5:$P$104,13,FALSE),0)</f>
        <v>0</v>
      </c>
      <c r="P99" s="98">
        <f t="shared" si="16"/>
        <v>0</v>
      </c>
      <c r="Q99" s="98">
        <f t="shared" si="17"/>
        <v>0</v>
      </c>
      <c r="R99" s="103"/>
      <c r="S99" s="55">
        <f t="shared" si="18"/>
        <v>0</v>
      </c>
      <c r="T99">
        <f t="shared" si="19"/>
        <v>0</v>
      </c>
      <c r="U99">
        <f t="shared" si="20"/>
        <v>0</v>
      </c>
      <c r="V99">
        <f t="shared" si="21"/>
        <v>0</v>
      </c>
      <c r="W99">
        <f t="shared" si="22"/>
        <v>0</v>
      </c>
      <c r="X99">
        <f t="shared" si="23"/>
        <v>0</v>
      </c>
    </row>
    <row r="100" spans="1:24" ht="12.75">
      <c r="A100" s="98"/>
      <c r="B100" s="98">
        <f>IF($C100="","",CONCATENATE(VLOOKUP($C100,Accueil!$A$25:$E$124,5,FALSE),VLOOKUP($C100,Régional!$A$1:$Y$72,7,FALSE)))</f>
      </c>
      <c r="C100" s="99">
        <f>IF(Accueil!A121="","",Accueil!A121)</f>
      </c>
      <c r="D100" s="102">
        <f>IF($C100="","",VLOOKUP($C100,Régional!$A$1:$Y$72,13,FALSE))</f>
      </c>
      <c r="E100" s="99">
        <f>IF($C100="","",VLOOKUP($C100,Régional!$A$1:$Y$72,16,FALSE))</f>
      </c>
      <c r="F100" s="98">
        <f>IF(ISNUMBER(VLOOKUP($C100,'Journée 1'!$D$5:$P$104,11,FALSE)),VLOOKUP($C100,'Journée 1'!$D$5:$P$104,11,FALSE),0)</f>
        <v>0</v>
      </c>
      <c r="G100" s="98">
        <f>IF(ISNUMBER(VLOOKUP($C100,'Journée 1'!$D$5:$P$104,13,FALSE)),VLOOKUP($C100,'Journée 1'!$D$5:$P$104,13,FALSE),0)</f>
        <v>0</v>
      </c>
      <c r="H100" s="98">
        <f>IF(ISNUMBER(VLOOKUP($C100,'Journée 2'!$D$5:$P$104,11,FALSE)),VLOOKUP($C100,'Journée 2'!$D$5:$P$104,11,FALSE),0)</f>
        <v>0</v>
      </c>
      <c r="I100" s="98">
        <f>IF(ISNUMBER(VLOOKUP($C100,'Journée 2'!$D$5:$P$104,13,FALSE)),VLOOKUP($C100,'Journée 2'!$D$5:$P$104,13,FALSE),0)</f>
        <v>0</v>
      </c>
      <c r="J100" s="98">
        <f>IF(ISNUMBER(VLOOKUP($C100,'Journée 3'!$D$5:$P$104,11,FALSE)),VLOOKUP($C100,'Journée 3'!$D$5:$P$104,11,FALSE),0)</f>
        <v>0</v>
      </c>
      <c r="K100" s="98">
        <f>IF(ISNUMBER(VLOOKUP($C100,'Journée 3'!$D$5:$P$104,13,FALSE)),VLOOKUP($C100,'Journée 3'!$D$5:$P$104,13,FALSE),0)</f>
        <v>0</v>
      </c>
      <c r="L100" s="98">
        <f>IF(ISNUMBER(VLOOKUP($C100,'Journée 4'!$D$5:$P$104,11,FALSE)),VLOOKUP($C100,'Journée 4'!$D$5:$P$104,11,FALSE),0)</f>
        <v>0</v>
      </c>
      <c r="M100" s="98">
        <f>IF(ISNUMBER(VLOOKUP($C100,'Journée 4'!$D$5:$P$104,13,FALSE)),VLOOKUP($C100,'Journée 4'!$D$5:$P$104,13,FALSE),0)</f>
        <v>0</v>
      </c>
      <c r="N100" s="98">
        <f>IF(ISNUMBER(VLOOKUP($C100,'Journée 5'!$D$5:$P$104,11,FALSE)),VLOOKUP($C100,'Journée 5'!$D$5:$P$104,11,FALSE),0)</f>
        <v>0</v>
      </c>
      <c r="O100" s="98">
        <f>IF(ISNUMBER(VLOOKUP($C100,'Journée 5'!$D$5:$P$104,13,FALSE)),VLOOKUP($C100,'Journée 5'!$D$5:$P$104,13,FALSE),0)</f>
        <v>0</v>
      </c>
      <c r="P100" s="98">
        <f t="shared" si="16"/>
        <v>0</v>
      </c>
      <c r="Q100" s="98">
        <f t="shared" si="17"/>
        <v>0</v>
      </c>
      <c r="R100" s="103"/>
      <c r="S100" s="55">
        <f t="shared" si="18"/>
        <v>0</v>
      </c>
      <c r="T100">
        <f t="shared" si="19"/>
        <v>0</v>
      </c>
      <c r="U100">
        <f t="shared" si="20"/>
        <v>0</v>
      </c>
      <c r="V100">
        <f t="shared" si="21"/>
        <v>0</v>
      </c>
      <c r="W100">
        <f t="shared" si="22"/>
        <v>0</v>
      </c>
      <c r="X100">
        <f t="shared" si="23"/>
        <v>0</v>
      </c>
    </row>
    <row r="101" spans="1:24" ht="12.75">
      <c r="A101" s="98"/>
      <c r="B101" s="98">
        <f>IF($C101="","",CONCATENATE(VLOOKUP($C101,Accueil!$A$25:$E$124,5,FALSE),VLOOKUP($C101,Régional!$A$1:$Y$72,7,FALSE)))</f>
      </c>
      <c r="C101" s="99">
        <f>IF(Accueil!A122="","",Accueil!A122)</f>
      </c>
      <c r="D101" s="102">
        <f>IF($C101="","",VLOOKUP($C101,Régional!$A$1:$Y$72,13,FALSE))</f>
      </c>
      <c r="E101" s="99">
        <f>IF($C101="","",VLOOKUP($C101,Régional!$A$1:$Y$72,16,FALSE))</f>
      </c>
      <c r="F101" s="98">
        <f>IF(ISNUMBER(VLOOKUP($C101,'Journée 1'!$D$5:$P$104,11,FALSE)),VLOOKUP($C101,'Journée 1'!$D$5:$P$104,11,FALSE),0)</f>
        <v>0</v>
      </c>
      <c r="G101" s="98">
        <f>IF(ISNUMBER(VLOOKUP($C101,'Journée 1'!$D$5:$P$104,13,FALSE)),VLOOKUP($C101,'Journée 1'!$D$5:$P$104,13,FALSE),0)</f>
        <v>0</v>
      </c>
      <c r="H101" s="98">
        <f>IF(ISNUMBER(VLOOKUP($C101,'Journée 2'!$D$5:$P$104,11,FALSE)),VLOOKUP($C101,'Journée 2'!$D$5:$P$104,11,FALSE),0)</f>
        <v>0</v>
      </c>
      <c r="I101" s="98">
        <f>IF(ISNUMBER(VLOOKUP($C101,'Journée 2'!$D$5:$P$104,13,FALSE)),VLOOKUP($C101,'Journée 2'!$D$5:$P$104,13,FALSE),0)</f>
        <v>0</v>
      </c>
      <c r="J101" s="98">
        <f>IF(ISNUMBER(VLOOKUP($C101,'Journée 3'!$D$5:$P$104,11,FALSE)),VLOOKUP($C101,'Journée 3'!$D$5:$P$104,11,FALSE),0)</f>
        <v>0</v>
      </c>
      <c r="K101" s="98">
        <f>IF(ISNUMBER(VLOOKUP($C101,'Journée 3'!$D$5:$P$104,13,FALSE)),VLOOKUP($C101,'Journée 3'!$D$5:$P$104,13,FALSE),0)</f>
        <v>0</v>
      </c>
      <c r="L101" s="98">
        <f>IF(ISNUMBER(VLOOKUP($C101,'Journée 4'!$D$5:$P$104,11,FALSE)),VLOOKUP($C101,'Journée 4'!$D$5:$P$104,11,FALSE),0)</f>
        <v>0</v>
      </c>
      <c r="M101" s="98">
        <f>IF(ISNUMBER(VLOOKUP($C101,'Journée 4'!$D$5:$P$104,13,FALSE)),VLOOKUP($C101,'Journée 4'!$D$5:$P$104,13,FALSE),0)</f>
        <v>0</v>
      </c>
      <c r="N101" s="98">
        <f>IF(ISNUMBER(VLOOKUP($C101,'Journée 5'!$D$5:$P$104,11,FALSE)),VLOOKUP($C101,'Journée 5'!$D$5:$P$104,11,FALSE),0)</f>
        <v>0</v>
      </c>
      <c r="O101" s="98">
        <f>IF(ISNUMBER(VLOOKUP($C101,'Journée 5'!$D$5:$P$104,13,FALSE)),VLOOKUP($C101,'Journée 5'!$D$5:$P$104,13,FALSE),0)</f>
        <v>0</v>
      </c>
      <c r="P101" s="98">
        <f t="shared" si="16"/>
        <v>0</v>
      </c>
      <c r="Q101" s="98">
        <f t="shared" si="17"/>
        <v>0</v>
      </c>
      <c r="R101" s="103"/>
      <c r="S101" s="55">
        <f>Q101+R101</f>
        <v>0</v>
      </c>
      <c r="T101">
        <f t="shared" si="19"/>
        <v>0</v>
      </c>
      <c r="U101">
        <f t="shared" si="20"/>
        <v>0</v>
      </c>
      <c r="V101">
        <f t="shared" si="21"/>
        <v>0</v>
      </c>
      <c r="W101">
        <f t="shared" si="22"/>
        <v>0</v>
      </c>
      <c r="X101">
        <f t="shared" si="23"/>
        <v>0</v>
      </c>
    </row>
    <row r="102" spans="1:24" ht="12.75">
      <c r="A102" s="98"/>
      <c r="B102" s="98">
        <f>IF($C102="","",CONCATENATE(VLOOKUP($C102,Accueil!$A$25:$E$124,5,FALSE),VLOOKUP($C102,Régional!$A$1:$Y$72,7,FALSE)))</f>
      </c>
      <c r="C102" s="99">
        <f>IF(Accueil!A123="","",Accueil!A123)</f>
      </c>
      <c r="D102" s="102">
        <f>IF($C102="","",VLOOKUP($C102,Régional!$A$1:$Y$72,13,FALSE))</f>
      </c>
      <c r="E102" s="99">
        <f>IF($C102="","",VLOOKUP($C102,Régional!$A$1:$Y$72,16,FALSE))</f>
      </c>
      <c r="F102" s="98">
        <f>IF(ISNUMBER(VLOOKUP($C102,'Journée 1'!$D$5:$P$104,11,FALSE)),VLOOKUP($C102,'Journée 1'!$D$5:$P$104,11,FALSE),0)</f>
        <v>0</v>
      </c>
      <c r="G102" s="98">
        <f>IF(ISNUMBER(VLOOKUP($C102,'Journée 1'!$D$5:$P$104,13,FALSE)),VLOOKUP($C102,'Journée 1'!$D$5:$P$104,13,FALSE),0)</f>
        <v>0</v>
      </c>
      <c r="H102" s="98">
        <f>IF(ISNUMBER(VLOOKUP($C102,'Journée 2'!$D$5:$P$104,11,FALSE)),VLOOKUP($C102,'Journée 2'!$D$5:$P$104,11,FALSE),0)</f>
        <v>0</v>
      </c>
      <c r="I102" s="98">
        <f>IF(ISNUMBER(VLOOKUP($C102,'Journée 2'!$D$5:$P$104,13,FALSE)),VLOOKUP($C102,'Journée 2'!$D$5:$P$104,13,FALSE),0)</f>
        <v>0</v>
      </c>
      <c r="J102" s="98">
        <f>IF(ISNUMBER(VLOOKUP($C102,'Journée 3'!$D$5:$P$104,11,FALSE)),VLOOKUP($C102,'Journée 3'!$D$5:$P$104,11,FALSE),0)</f>
        <v>0</v>
      </c>
      <c r="K102" s="98">
        <f>IF(ISNUMBER(VLOOKUP($C102,'Journée 3'!$D$5:$P$104,13,FALSE)),VLOOKUP($C102,'Journée 3'!$D$5:$P$104,13,FALSE),0)</f>
        <v>0</v>
      </c>
      <c r="L102" s="98">
        <f>IF(ISNUMBER(VLOOKUP($C102,'Journée 4'!$D$5:$P$104,11,FALSE)),VLOOKUP($C102,'Journée 4'!$D$5:$P$104,11,FALSE),0)</f>
        <v>0</v>
      </c>
      <c r="M102" s="98">
        <f>IF(ISNUMBER(VLOOKUP($C102,'Journée 4'!$D$5:$P$104,13,FALSE)),VLOOKUP($C102,'Journée 4'!$D$5:$P$104,13,FALSE),0)</f>
        <v>0</v>
      </c>
      <c r="N102" s="98">
        <f>IF(ISNUMBER(VLOOKUP($C102,'Journée 5'!$D$5:$P$104,11,FALSE)),VLOOKUP($C102,'Journée 5'!$D$5:$P$104,11,FALSE),0)</f>
        <v>0</v>
      </c>
      <c r="O102" s="98">
        <f>IF(ISNUMBER(VLOOKUP($C102,'Journée 5'!$D$5:$P$104,13,FALSE)),VLOOKUP($C102,'Journée 5'!$D$5:$P$104,13,FALSE),0)</f>
        <v>0</v>
      </c>
      <c r="P102" s="98">
        <f t="shared" si="16"/>
        <v>0</v>
      </c>
      <c r="Q102" s="98">
        <f t="shared" si="17"/>
        <v>0</v>
      </c>
      <c r="R102" s="103"/>
      <c r="S102" s="55">
        <f>Q102+R102</f>
        <v>0</v>
      </c>
      <c r="T102">
        <f t="shared" si="19"/>
        <v>0</v>
      </c>
      <c r="U102">
        <f t="shared" si="20"/>
        <v>0</v>
      </c>
      <c r="V102">
        <f t="shared" si="21"/>
        <v>0</v>
      </c>
      <c r="W102">
        <f t="shared" si="22"/>
        <v>0</v>
      </c>
      <c r="X102">
        <f t="shared" si="23"/>
        <v>0</v>
      </c>
    </row>
    <row r="103" spans="1:24" ht="12.75">
      <c r="A103" s="98"/>
      <c r="B103" s="98">
        <f>IF($C103="","",CONCATENATE(VLOOKUP($C103,Accueil!$A$25:$E$124,5,FALSE),VLOOKUP($C103,Régional!$A$1:$Y$72,7,FALSE)))</f>
      </c>
      <c r="C103" s="99">
        <f>IF(Accueil!A124="","",Accueil!A124)</f>
      </c>
      <c r="D103" s="102">
        <f>IF($C103="","",VLOOKUP($C103,Régional!$A$1:$Y$72,13,FALSE))</f>
      </c>
      <c r="E103" s="99">
        <f>IF($C103="","",VLOOKUP($C103,Régional!$A$1:$Y$72,16,FALSE))</f>
      </c>
      <c r="F103" s="98">
        <f>IF(ISNUMBER(VLOOKUP($C103,'Journée 1'!$D$5:$P$104,11,FALSE)),VLOOKUP($C103,'Journée 1'!$D$5:$P$104,11,FALSE),0)</f>
        <v>0</v>
      </c>
      <c r="G103" s="98">
        <f>IF(ISNUMBER(VLOOKUP($C103,'Journée 1'!$D$5:$P$104,13,FALSE)),VLOOKUP($C103,'Journée 1'!$D$5:$P$104,13,FALSE),0)</f>
        <v>0</v>
      </c>
      <c r="H103" s="98">
        <f>IF(ISNUMBER(VLOOKUP($C103,'Journée 2'!$D$5:$P$104,11,FALSE)),VLOOKUP($C103,'Journée 2'!$D$5:$P$104,11,FALSE),0)</f>
        <v>0</v>
      </c>
      <c r="I103" s="98">
        <f>IF(ISNUMBER(VLOOKUP($C103,'Journée 2'!$D$5:$P$104,13,FALSE)),VLOOKUP($C103,'Journée 2'!$D$5:$P$104,13,FALSE),0)</f>
        <v>0</v>
      </c>
      <c r="J103" s="98">
        <f>IF(ISNUMBER(VLOOKUP($C103,'Journée 3'!$D$5:$P$104,11,FALSE)),VLOOKUP($C103,'Journée 3'!$D$5:$P$104,11,FALSE),0)</f>
        <v>0</v>
      </c>
      <c r="K103" s="98">
        <f>IF(ISNUMBER(VLOOKUP($C103,'Journée 3'!$D$5:$P$104,13,FALSE)),VLOOKUP($C103,'Journée 3'!$D$5:$P$104,13,FALSE),0)</f>
        <v>0</v>
      </c>
      <c r="L103" s="98">
        <f>IF(ISNUMBER(VLOOKUP($C103,'Journée 4'!$D$5:$P$104,11,FALSE)),VLOOKUP($C103,'Journée 4'!$D$5:$P$104,11,FALSE),0)</f>
        <v>0</v>
      </c>
      <c r="M103" s="98">
        <f>IF(ISNUMBER(VLOOKUP($C103,'Journée 4'!$D$5:$P$104,13,FALSE)),VLOOKUP($C103,'Journée 4'!$D$5:$P$104,13,FALSE),0)</f>
        <v>0</v>
      </c>
      <c r="N103" s="98">
        <f>IF(ISNUMBER(VLOOKUP($C103,'Journée 5'!$D$5:$P$104,11,FALSE)),VLOOKUP($C103,'Journée 5'!$D$5:$P$104,11,FALSE),0)</f>
        <v>0</v>
      </c>
      <c r="O103" s="98">
        <f>IF(ISNUMBER(VLOOKUP($C103,'Journée 5'!$D$5:$P$104,13,FALSE)),VLOOKUP($C103,'Journée 5'!$D$5:$P$104,13,FALSE),0)</f>
        <v>0</v>
      </c>
      <c r="P103" s="98">
        <f t="shared" si="16"/>
        <v>0</v>
      </c>
      <c r="Q103" s="98">
        <f t="shared" si="17"/>
        <v>0</v>
      </c>
      <c r="R103" s="103"/>
      <c r="S103" s="55">
        <f>Q103+R103</f>
        <v>0</v>
      </c>
      <c r="T103">
        <f t="shared" si="19"/>
        <v>0</v>
      </c>
      <c r="U103">
        <f t="shared" si="20"/>
        <v>0</v>
      </c>
      <c r="V103">
        <f t="shared" si="21"/>
        <v>0</v>
      </c>
      <c r="W103">
        <f t="shared" si="22"/>
        <v>0</v>
      </c>
      <c r="X103">
        <f t="shared" si="23"/>
        <v>0</v>
      </c>
    </row>
    <row r="104" spans="1:19" ht="12.75">
      <c r="A104" s="98"/>
      <c r="B104" s="79">
        <f>IF($C104="","",CONCATENATE(VLOOKUP($C104,Régional!$A$1:$Y$72,8,FALSE),VLOOKUP($C104,Régional!$A$1:$Y$72,7,FALSE)))</f>
      </c>
      <c r="C104" s="80">
        <f>IF(Accueil!A85="","",Accueil!A85)</f>
      </c>
      <c r="D104" s="83">
        <f>IF($C104="","",VLOOKUP($C104,Régional!$A$1:$Y$72,13,FALSE))</f>
      </c>
      <c r="E104" s="80">
        <f>IF($C104="","",VLOOKUP($C104,Régional!$A$1:$Y$72,16,FALSE))</f>
      </c>
      <c r="F104" s="79">
        <f>IF(ISNUMBER(VLOOKUP($C104,'Journée 1'!$D$5:$P$104,11,FALSE)),VLOOKUP($C104,'Journée 1'!$D$5:$P$104,11,FALSE),0)</f>
        <v>0</v>
      </c>
      <c r="G104" s="79">
        <f>IF(ISNUMBER(VLOOKUP($C104,'Journée 1'!$D$5:$P$104,13,FALSE)),VLOOKUP($C104,'Journée 1'!$D$5:$P$104,13,FALSE),0)</f>
        <v>0</v>
      </c>
      <c r="H104" s="79">
        <f>IF(ISNUMBER(VLOOKUP($C104,'Journée 2'!$D$5:$P$104,11,FALSE)),VLOOKUP($C104,'Journée 2'!$D$5:$P$104,11,FALSE),0)</f>
        <v>0</v>
      </c>
      <c r="I104" s="79">
        <f>IF(ISNUMBER(VLOOKUP($C104,'Journée 2'!$D$5:$P$104,13,FALSE)),VLOOKUP($C104,'Journée 2'!$D$5:$P$104,13,FALSE),0)</f>
        <v>0</v>
      </c>
      <c r="J104" s="79">
        <f>IF(ISNUMBER(VLOOKUP($C104,'Journée 3'!$D$5:$P$104,11,FALSE)),VLOOKUP($C104,'Journée 3'!$D$5:$P$104,11,FALSE),0)</f>
        <v>0</v>
      </c>
      <c r="K104" s="79">
        <f>IF(ISNUMBER(VLOOKUP($C104,'Journée 3'!$D$5:$P$104,13,FALSE)),VLOOKUP($C104,'Journée 3'!$D$5:$P$104,13,FALSE),0)</f>
        <v>0</v>
      </c>
      <c r="L104" s="79">
        <f>IF(ISNUMBER(VLOOKUP($C104,'Journée 4'!$D$5:$P$104,11,FALSE)),VLOOKUP($C104,'Journée 4'!$D$5:$P$104,11,FALSE),0)</f>
        <v>0</v>
      </c>
      <c r="M104" s="79">
        <f>IF(ISNUMBER(VLOOKUP($C104,'Journée 4'!$D$5:$P$104,13,FALSE)),VLOOKUP($C104,'Journée 4'!$D$5:$P$104,13,FALSE),0)</f>
        <v>0</v>
      </c>
      <c r="N104" s="79">
        <f>IF(ISNUMBER(VLOOKUP($C104,'Journée 4'!$D$5:$P$104,11,FALSE)),VLOOKUP($C104,'Journée 4'!$D$5:$P$104,11,FALSE),0)</f>
        <v>0</v>
      </c>
      <c r="O104" s="79">
        <f>IF(ISNUMBER(VLOOKUP($C104,'Journée 4'!$D$5:$P$104,13,FALSE)),VLOOKUP($C104,'Journée 4'!$D$5:$P$104,13,FALSE),0)</f>
        <v>0</v>
      </c>
      <c r="P104" s="79">
        <f>SUM(F104,H104,J104,L104)</f>
        <v>0</v>
      </c>
      <c r="Q104" s="79">
        <f>SUM(G104,I104,K104,M104)</f>
        <v>0</v>
      </c>
      <c r="R104" s="54"/>
      <c r="S104" s="54"/>
    </row>
  </sheetData>
  <sheetProtection/>
  <mergeCells count="10">
    <mergeCell ref="A1:Q1"/>
    <mergeCell ref="A2:Q2"/>
    <mergeCell ref="F3:G3"/>
    <mergeCell ref="H3:I3"/>
    <mergeCell ref="N3:O3"/>
    <mergeCell ref="S3:S4"/>
    <mergeCell ref="J3:K3"/>
    <mergeCell ref="L3:M3"/>
    <mergeCell ref="P3:Q3"/>
    <mergeCell ref="R3:R4"/>
  </mergeCells>
  <printOptions horizontalCentered="1"/>
  <pageMargins left="0.4" right="0.38" top="0.25" bottom="0.24000000000000002" header="0.25" footer="0.27"/>
  <pageSetup horizontalDpi="600" verticalDpi="600" orientation="portrait" paperSize="9" r:id="rId1"/>
  <headerFooter alignWithMargins="0">
    <oddHeader>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P104"/>
  <sheetViews>
    <sheetView zoomScale="70" zoomScaleNormal="70" zoomScalePageLayoutView="0" workbookViewId="0" topLeftCell="A1">
      <selection activeCell="Q2" sqref="Q2"/>
    </sheetView>
  </sheetViews>
  <sheetFormatPr defaultColWidth="11.421875" defaultRowHeight="12.75"/>
  <cols>
    <col min="1" max="1" width="9.7109375" style="0" bestFit="1" customWidth="1"/>
    <col min="2" max="2" width="5.421875" style="0" customWidth="1"/>
    <col min="3" max="3" width="5.421875" style="0" hidden="1" customWidth="1"/>
    <col min="4" max="4" width="10.00390625" style="0" customWidth="1"/>
    <col min="5" max="5" width="36.7109375" style="0" bestFit="1" customWidth="1"/>
    <col min="6" max="6" width="29.140625" style="0" bestFit="1" customWidth="1"/>
    <col min="7" max="12" width="7.00390625" style="0" customWidth="1"/>
    <col min="13" max="13" width="8.28125" style="0" customWidth="1"/>
    <col min="14" max="14" width="9.140625" style="0" customWidth="1"/>
    <col min="15" max="16" width="8.7109375" style="0" customWidth="1"/>
  </cols>
  <sheetData>
    <row r="1" spans="1:16" ht="33.75">
      <c r="A1" s="171" t="s">
        <v>123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4"/>
    </row>
    <row r="2" spans="1:16" ht="33.75">
      <c r="A2" s="171" t="str">
        <f>CONCATENATE(Accueil!F17," - ",Accueil!F18)</f>
        <v>Journée 5 - SAINT-LÔ Macao - Le 18 février 2018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4"/>
    </row>
    <row r="3" spans="4:16" ht="25.5" customHeight="1">
      <c r="D3" s="4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>
      <c r="A4" s="84" t="s">
        <v>47</v>
      </c>
      <c r="B4" s="84" t="s">
        <v>48</v>
      </c>
      <c r="C4" s="85"/>
      <c r="D4" s="86" t="s">
        <v>11</v>
      </c>
      <c r="E4" s="86" t="s">
        <v>0</v>
      </c>
      <c r="F4" s="86" t="s">
        <v>56</v>
      </c>
      <c r="G4" s="87" t="s">
        <v>1</v>
      </c>
      <c r="H4" s="87" t="s">
        <v>2</v>
      </c>
      <c r="I4" s="87" t="s">
        <v>3</v>
      </c>
      <c r="J4" s="87" t="s">
        <v>4</v>
      </c>
      <c r="K4" s="87" t="s">
        <v>5</v>
      </c>
      <c r="L4" s="87" t="s">
        <v>6</v>
      </c>
      <c r="M4" s="87" t="s">
        <v>7</v>
      </c>
      <c r="N4" s="87" t="s">
        <v>8</v>
      </c>
      <c r="O4" s="87" t="s">
        <v>9</v>
      </c>
      <c r="P4" s="87" t="s">
        <v>75</v>
      </c>
    </row>
    <row r="5" spans="1:16" ht="12.75">
      <c r="A5" s="1" t="s">
        <v>91</v>
      </c>
      <c r="B5" s="15" t="s">
        <v>35</v>
      </c>
      <c r="C5" s="15" t="s">
        <v>270</v>
      </c>
      <c r="D5" s="164" t="s">
        <v>177</v>
      </c>
      <c r="E5" s="1" t="s">
        <v>59</v>
      </c>
      <c r="F5" s="135" t="s">
        <v>108</v>
      </c>
      <c r="G5" s="165">
        <v>110</v>
      </c>
      <c r="H5" s="165">
        <v>92</v>
      </c>
      <c r="I5" s="165">
        <v>84</v>
      </c>
      <c r="J5" s="165">
        <v>88</v>
      </c>
      <c r="K5" s="165"/>
      <c r="L5" s="165"/>
      <c r="M5" s="15">
        <v>4</v>
      </c>
      <c r="N5" s="166">
        <v>374</v>
      </c>
      <c r="O5" s="167">
        <v>93.5</v>
      </c>
      <c r="P5" s="168">
        <v>80</v>
      </c>
    </row>
    <row r="6" spans="1:16" ht="12.75" customHeight="1">
      <c r="A6" s="89" t="s">
        <v>41</v>
      </c>
      <c r="B6" s="90" t="s">
        <v>35</v>
      </c>
      <c r="C6" s="90" t="s">
        <v>271</v>
      </c>
      <c r="D6" s="91" t="s">
        <v>152</v>
      </c>
      <c r="E6" s="89" t="s">
        <v>37</v>
      </c>
      <c r="F6" s="89" t="s">
        <v>96</v>
      </c>
      <c r="G6" s="92">
        <v>155</v>
      </c>
      <c r="H6" s="92">
        <v>142</v>
      </c>
      <c r="I6" s="92">
        <v>187</v>
      </c>
      <c r="J6" s="92">
        <v>203</v>
      </c>
      <c r="K6" s="92">
        <v>179</v>
      </c>
      <c r="L6" s="92">
        <v>213</v>
      </c>
      <c r="M6" s="90">
        <v>6</v>
      </c>
      <c r="N6" s="93">
        <v>1079</v>
      </c>
      <c r="O6" s="94">
        <v>179.83333333333334</v>
      </c>
      <c r="P6" s="95">
        <v>80</v>
      </c>
    </row>
    <row r="7" spans="1:16" ht="12.75">
      <c r="A7" s="89" t="s">
        <v>41</v>
      </c>
      <c r="B7" s="90" t="s">
        <v>35</v>
      </c>
      <c r="C7" s="90" t="s">
        <v>271</v>
      </c>
      <c r="D7" s="91" t="s">
        <v>106</v>
      </c>
      <c r="E7" s="89" t="s">
        <v>37</v>
      </c>
      <c r="F7" s="89" t="s">
        <v>115</v>
      </c>
      <c r="G7" s="92">
        <v>174</v>
      </c>
      <c r="H7" s="92">
        <v>140</v>
      </c>
      <c r="I7" s="92">
        <v>133</v>
      </c>
      <c r="J7" s="92">
        <v>156</v>
      </c>
      <c r="K7" s="92">
        <v>148</v>
      </c>
      <c r="L7" s="92">
        <v>148</v>
      </c>
      <c r="M7" s="90">
        <v>6</v>
      </c>
      <c r="N7" s="93">
        <v>899</v>
      </c>
      <c r="O7" s="94">
        <v>149.83333333333334</v>
      </c>
      <c r="P7" s="95">
        <v>60</v>
      </c>
    </row>
    <row r="8" spans="1:16" ht="12.75">
      <c r="A8" s="89" t="s">
        <v>41</v>
      </c>
      <c r="B8" s="90" t="s">
        <v>35</v>
      </c>
      <c r="C8" s="90" t="s">
        <v>271</v>
      </c>
      <c r="D8" s="91" t="s">
        <v>303</v>
      </c>
      <c r="E8" s="89" t="s">
        <v>302</v>
      </c>
      <c r="F8" s="89" t="s">
        <v>301</v>
      </c>
      <c r="G8" s="92">
        <v>110</v>
      </c>
      <c r="H8" s="92">
        <v>155</v>
      </c>
      <c r="I8" s="92">
        <v>139</v>
      </c>
      <c r="J8" s="92">
        <v>108</v>
      </c>
      <c r="K8" s="92">
        <v>111</v>
      </c>
      <c r="L8" s="92">
        <v>144</v>
      </c>
      <c r="M8" s="90">
        <v>6</v>
      </c>
      <c r="N8" s="93">
        <v>767</v>
      </c>
      <c r="O8" s="94">
        <v>127.83333333333333</v>
      </c>
      <c r="P8" s="95">
        <v>50</v>
      </c>
    </row>
    <row r="9" spans="1:16" ht="12.75">
      <c r="A9" s="89" t="s">
        <v>41</v>
      </c>
      <c r="B9" s="90" t="s">
        <v>35</v>
      </c>
      <c r="C9" s="90" t="s">
        <v>271</v>
      </c>
      <c r="D9" s="91" t="s">
        <v>299</v>
      </c>
      <c r="E9" s="89" t="s">
        <v>59</v>
      </c>
      <c r="F9" s="89" t="s">
        <v>286</v>
      </c>
      <c r="G9" s="92">
        <v>80</v>
      </c>
      <c r="H9" s="92">
        <v>114</v>
      </c>
      <c r="I9" s="92">
        <v>134</v>
      </c>
      <c r="J9" s="92">
        <v>135</v>
      </c>
      <c r="K9" s="92">
        <v>107</v>
      </c>
      <c r="L9" s="92">
        <v>123</v>
      </c>
      <c r="M9" s="90">
        <v>6</v>
      </c>
      <c r="N9" s="93">
        <v>693</v>
      </c>
      <c r="O9" s="94">
        <v>115.5</v>
      </c>
      <c r="P9" s="95">
        <v>46</v>
      </c>
    </row>
    <row r="10" spans="1:16" ht="12.75">
      <c r="A10" s="89" t="s">
        <v>41</v>
      </c>
      <c r="B10" s="90" t="s">
        <v>35</v>
      </c>
      <c r="C10" s="90" t="s">
        <v>271</v>
      </c>
      <c r="D10" s="91" t="s">
        <v>257</v>
      </c>
      <c r="E10" s="89" t="s">
        <v>40</v>
      </c>
      <c r="F10" s="89" t="s">
        <v>168</v>
      </c>
      <c r="G10" s="92">
        <v>91</v>
      </c>
      <c r="H10" s="92">
        <v>130</v>
      </c>
      <c r="I10" s="92">
        <v>91</v>
      </c>
      <c r="J10" s="92">
        <v>88</v>
      </c>
      <c r="K10" s="92">
        <v>143</v>
      </c>
      <c r="L10" s="92">
        <v>107</v>
      </c>
      <c r="M10" s="90">
        <v>6</v>
      </c>
      <c r="N10" s="93">
        <v>650</v>
      </c>
      <c r="O10" s="94">
        <v>108.33333333333333</v>
      </c>
      <c r="P10" s="95">
        <v>42</v>
      </c>
    </row>
    <row r="11" spans="1:16" ht="12.75">
      <c r="A11" s="89" t="s">
        <v>41</v>
      </c>
      <c r="B11" s="90" t="s">
        <v>35</v>
      </c>
      <c r="C11" s="90" t="s">
        <v>271</v>
      </c>
      <c r="D11" s="91" t="s">
        <v>315</v>
      </c>
      <c r="E11" s="89" t="s">
        <v>40</v>
      </c>
      <c r="F11" s="89" t="s">
        <v>311</v>
      </c>
      <c r="G11" s="92">
        <v>117</v>
      </c>
      <c r="H11" s="92">
        <v>106</v>
      </c>
      <c r="I11" s="92">
        <v>103</v>
      </c>
      <c r="J11" s="92">
        <v>115</v>
      </c>
      <c r="K11" s="92">
        <v>105</v>
      </c>
      <c r="L11" s="92">
        <v>101</v>
      </c>
      <c r="M11" s="90">
        <v>6</v>
      </c>
      <c r="N11" s="93">
        <v>647</v>
      </c>
      <c r="O11" s="94">
        <v>107.83333333333333</v>
      </c>
      <c r="P11" s="95">
        <v>38</v>
      </c>
    </row>
    <row r="12" spans="1:16" ht="12.75">
      <c r="A12" s="89" t="s">
        <v>41</v>
      </c>
      <c r="B12" s="90" t="s">
        <v>35</v>
      </c>
      <c r="C12" s="90" t="s">
        <v>271</v>
      </c>
      <c r="D12" s="91" t="s">
        <v>316</v>
      </c>
      <c r="E12" s="89" t="s">
        <v>40</v>
      </c>
      <c r="F12" s="89" t="s">
        <v>312</v>
      </c>
      <c r="G12" s="92">
        <v>85</v>
      </c>
      <c r="H12" s="92">
        <v>131</v>
      </c>
      <c r="I12" s="92">
        <v>111</v>
      </c>
      <c r="J12" s="92">
        <v>115</v>
      </c>
      <c r="K12" s="92">
        <v>107</v>
      </c>
      <c r="L12" s="92">
        <v>88</v>
      </c>
      <c r="M12" s="90">
        <v>6</v>
      </c>
      <c r="N12" s="93">
        <v>637</v>
      </c>
      <c r="O12" s="94">
        <v>106.16666666666667</v>
      </c>
      <c r="P12" s="95">
        <v>34</v>
      </c>
    </row>
    <row r="13" spans="1:16" ht="12.75">
      <c r="A13" s="89" t="s">
        <v>41</v>
      </c>
      <c r="B13" s="90" t="s">
        <v>35</v>
      </c>
      <c r="C13" s="90" t="s">
        <v>271</v>
      </c>
      <c r="D13" s="91" t="s">
        <v>254</v>
      </c>
      <c r="E13" s="89" t="s">
        <v>40</v>
      </c>
      <c r="F13" s="89" t="s">
        <v>161</v>
      </c>
      <c r="G13" s="92"/>
      <c r="H13" s="92"/>
      <c r="I13" s="92"/>
      <c r="J13" s="92"/>
      <c r="K13" s="92"/>
      <c r="L13" s="92"/>
      <c r="M13" s="90">
        <v>0</v>
      </c>
      <c r="N13" s="93">
        <v>0</v>
      </c>
      <c r="O13" s="94">
        <v>0</v>
      </c>
      <c r="P13" s="95"/>
    </row>
    <row r="14" spans="1:16" ht="12.75">
      <c r="A14" s="131" t="s">
        <v>41</v>
      </c>
      <c r="B14" s="132" t="s">
        <v>38</v>
      </c>
      <c r="C14" s="132" t="s">
        <v>273</v>
      </c>
      <c r="D14" s="159" t="s">
        <v>248</v>
      </c>
      <c r="E14" s="131" t="s">
        <v>40</v>
      </c>
      <c r="F14" s="131" t="s">
        <v>105</v>
      </c>
      <c r="G14" s="160">
        <v>170</v>
      </c>
      <c r="H14" s="160">
        <v>142</v>
      </c>
      <c r="I14" s="160">
        <v>129</v>
      </c>
      <c r="J14" s="160">
        <v>158</v>
      </c>
      <c r="K14" s="160">
        <v>133</v>
      </c>
      <c r="L14" s="160">
        <v>149</v>
      </c>
      <c r="M14" s="132">
        <v>6</v>
      </c>
      <c r="N14" s="161">
        <v>881</v>
      </c>
      <c r="O14" s="162">
        <v>146.83333333333334</v>
      </c>
      <c r="P14" s="163">
        <v>80</v>
      </c>
    </row>
    <row r="15" spans="1:16" ht="12.75">
      <c r="A15" s="131" t="s">
        <v>41</v>
      </c>
      <c r="B15" s="132" t="s">
        <v>38</v>
      </c>
      <c r="C15" s="132" t="s">
        <v>273</v>
      </c>
      <c r="D15" s="159" t="s">
        <v>255</v>
      </c>
      <c r="E15" s="131" t="s">
        <v>40</v>
      </c>
      <c r="F15" s="131" t="s">
        <v>160</v>
      </c>
      <c r="G15" s="160">
        <v>77</v>
      </c>
      <c r="H15" s="160">
        <v>99</v>
      </c>
      <c r="I15" s="160">
        <v>84</v>
      </c>
      <c r="J15" s="160">
        <v>97</v>
      </c>
      <c r="K15" s="160">
        <v>118</v>
      </c>
      <c r="L15" s="160">
        <v>121</v>
      </c>
      <c r="M15" s="132">
        <v>6</v>
      </c>
      <c r="N15" s="161">
        <v>596</v>
      </c>
      <c r="O15" s="162">
        <v>99.33333333333333</v>
      </c>
      <c r="P15" s="163">
        <v>60</v>
      </c>
    </row>
    <row r="16" spans="1:16" ht="12.75">
      <c r="A16" s="89" t="s">
        <v>127</v>
      </c>
      <c r="B16" s="90" t="s">
        <v>35</v>
      </c>
      <c r="C16" s="90" t="s">
        <v>128</v>
      </c>
      <c r="D16" s="91" t="s">
        <v>149</v>
      </c>
      <c r="E16" s="89" t="s">
        <v>37</v>
      </c>
      <c r="F16" s="89" t="s">
        <v>58</v>
      </c>
      <c r="G16" s="92">
        <v>180</v>
      </c>
      <c r="H16" s="92">
        <v>235</v>
      </c>
      <c r="I16" s="92">
        <v>244</v>
      </c>
      <c r="J16" s="92">
        <v>264</v>
      </c>
      <c r="K16" s="92">
        <v>203</v>
      </c>
      <c r="L16" s="92">
        <v>240</v>
      </c>
      <c r="M16" s="90">
        <v>6</v>
      </c>
      <c r="N16" s="93">
        <v>1366</v>
      </c>
      <c r="O16" s="94">
        <v>227.66666666666666</v>
      </c>
      <c r="P16" s="95">
        <v>80</v>
      </c>
    </row>
    <row r="17" spans="1:16" ht="12.75">
      <c r="A17" s="89" t="s">
        <v>127</v>
      </c>
      <c r="B17" s="90" t="s">
        <v>35</v>
      </c>
      <c r="C17" s="90" t="s">
        <v>128</v>
      </c>
      <c r="D17" s="91" t="s">
        <v>263</v>
      </c>
      <c r="E17" s="89" t="s">
        <v>65</v>
      </c>
      <c r="F17" s="89" t="s">
        <v>71</v>
      </c>
      <c r="G17" s="92">
        <v>148</v>
      </c>
      <c r="H17" s="92">
        <v>193</v>
      </c>
      <c r="I17" s="92">
        <v>158</v>
      </c>
      <c r="J17" s="92">
        <v>201</v>
      </c>
      <c r="K17" s="92">
        <v>213</v>
      </c>
      <c r="L17" s="92">
        <v>197</v>
      </c>
      <c r="M17" s="90">
        <v>6</v>
      </c>
      <c r="N17" s="93">
        <v>1110</v>
      </c>
      <c r="O17" s="94">
        <v>185</v>
      </c>
      <c r="P17" s="95">
        <v>60</v>
      </c>
    </row>
    <row r="18" spans="1:16" ht="12.75">
      <c r="A18" s="89" t="s">
        <v>127</v>
      </c>
      <c r="B18" s="90" t="s">
        <v>35</v>
      </c>
      <c r="C18" s="90" t="s">
        <v>128</v>
      </c>
      <c r="D18" s="91" t="s">
        <v>124</v>
      </c>
      <c r="E18" s="89" t="s">
        <v>36</v>
      </c>
      <c r="F18" s="89" t="s">
        <v>93</v>
      </c>
      <c r="G18" s="92">
        <v>160</v>
      </c>
      <c r="H18" s="92">
        <v>206</v>
      </c>
      <c r="I18" s="92">
        <v>167</v>
      </c>
      <c r="J18" s="92">
        <v>160</v>
      </c>
      <c r="K18" s="92">
        <v>194</v>
      </c>
      <c r="L18" s="92">
        <v>177</v>
      </c>
      <c r="M18" s="90">
        <v>6</v>
      </c>
      <c r="N18" s="93">
        <v>1064</v>
      </c>
      <c r="O18" s="94">
        <v>177.33333333333334</v>
      </c>
      <c r="P18" s="95">
        <v>50</v>
      </c>
    </row>
    <row r="19" spans="1:16" ht="12.75">
      <c r="A19" s="89" t="s">
        <v>127</v>
      </c>
      <c r="B19" s="90" t="s">
        <v>35</v>
      </c>
      <c r="C19" s="90" t="s">
        <v>128</v>
      </c>
      <c r="D19" s="91" t="s">
        <v>297</v>
      </c>
      <c r="E19" s="89" t="s">
        <v>59</v>
      </c>
      <c r="F19" s="89" t="s">
        <v>285</v>
      </c>
      <c r="G19" s="92">
        <v>170</v>
      </c>
      <c r="H19" s="92">
        <v>209</v>
      </c>
      <c r="I19" s="92">
        <v>145</v>
      </c>
      <c r="J19" s="92">
        <v>150</v>
      </c>
      <c r="K19" s="92">
        <v>199</v>
      </c>
      <c r="L19" s="92">
        <v>185</v>
      </c>
      <c r="M19" s="90">
        <v>6</v>
      </c>
      <c r="N19" s="93">
        <v>1058</v>
      </c>
      <c r="O19" s="94">
        <v>176.33333333333334</v>
      </c>
      <c r="P19" s="95">
        <v>46</v>
      </c>
    </row>
    <row r="20" spans="1:16" ht="12.75">
      <c r="A20" s="89" t="s">
        <v>127</v>
      </c>
      <c r="B20" s="90" t="s">
        <v>35</v>
      </c>
      <c r="C20" s="90" t="s">
        <v>128</v>
      </c>
      <c r="D20" s="91" t="s">
        <v>171</v>
      </c>
      <c r="E20" s="89" t="s">
        <v>37</v>
      </c>
      <c r="F20" s="89" t="s">
        <v>153</v>
      </c>
      <c r="G20" s="92">
        <v>224</v>
      </c>
      <c r="H20" s="92">
        <v>167</v>
      </c>
      <c r="I20" s="92">
        <v>145</v>
      </c>
      <c r="J20" s="92">
        <v>191</v>
      </c>
      <c r="K20" s="92">
        <v>156</v>
      </c>
      <c r="L20" s="92">
        <v>166</v>
      </c>
      <c r="M20" s="90">
        <v>6</v>
      </c>
      <c r="N20" s="93">
        <v>1049</v>
      </c>
      <c r="O20" s="94">
        <v>174.83333333333334</v>
      </c>
      <c r="P20" s="95">
        <v>42</v>
      </c>
    </row>
    <row r="21" spans="1:16" ht="12.75">
      <c r="A21" s="89" t="s">
        <v>127</v>
      </c>
      <c r="B21" s="90" t="s">
        <v>35</v>
      </c>
      <c r="C21" s="90" t="s">
        <v>128</v>
      </c>
      <c r="D21" s="91" t="s">
        <v>173</v>
      </c>
      <c r="E21" s="89" t="s">
        <v>43</v>
      </c>
      <c r="F21" s="89" t="s">
        <v>62</v>
      </c>
      <c r="G21" s="92">
        <v>146</v>
      </c>
      <c r="H21" s="92">
        <v>147</v>
      </c>
      <c r="I21" s="92">
        <v>153</v>
      </c>
      <c r="J21" s="92">
        <v>149</v>
      </c>
      <c r="K21" s="92">
        <v>190</v>
      </c>
      <c r="L21" s="92">
        <v>157</v>
      </c>
      <c r="M21" s="90">
        <v>6</v>
      </c>
      <c r="N21" s="93">
        <v>942</v>
      </c>
      <c r="O21" s="94">
        <v>157</v>
      </c>
      <c r="P21" s="95">
        <v>38</v>
      </c>
    </row>
    <row r="22" spans="1:16" ht="12.75">
      <c r="A22" s="89" t="s">
        <v>127</v>
      </c>
      <c r="B22" s="90" t="s">
        <v>35</v>
      </c>
      <c r="C22" s="90" t="s">
        <v>128</v>
      </c>
      <c r="D22" s="91" t="s">
        <v>284</v>
      </c>
      <c r="E22" s="89" t="s">
        <v>40</v>
      </c>
      <c r="F22" s="89" t="s">
        <v>261</v>
      </c>
      <c r="G22" s="92">
        <v>162</v>
      </c>
      <c r="H22" s="92">
        <v>153</v>
      </c>
      <c r="I22" s="92">
        <v>172</v>
      </c>
      <c r="J22" s="92">
        <v>120</v>
      </c>
      <c r="K22" s="92">
        <v>159</v>
      </c>
      <c r="L22" s="92">
        <v>168</v>
      </c>
      <c r="M22" s="90">
        <v>6</v>
      </c>
      <c r="N22" s="93">
        <v>934</v>
      </c>
      <c r="O22" s="94">
        <v>155.66666666666666</v>
      </c>
      <c r="P22" s="95">
        <v>34</v>
      </c>
    </row>
    <row r="23" spans="1:16" ht="12.75">
      <c r="A23" s="89" t="s">
        <v>127</v>
      </c>
      <c r="B23" s="90" t="s">
        <v>35</v>
      </c>
      <c r="C23" s="90" t="s">
        <v>128</v>
      </c>
      <c r="D23" s="91" t="s">
        <v>310</v>
      </c>
      <c r="E23" s="89" t="s">
        <v>40</v>
      </c>
      <c r="F23" s="89" t="s">
        <v>309</v>
      </c>
      <c r="G23" s="92">
        <v>145</v>
      </c>
      <c r="H23" s="92">
        <v>139</v>
      </c>
      <c r="I23" s="92">
        <v>147</v>
      </c>
      <c r="J23" s="92">
        <v>116</v>
      </c>
      <c r="K23" s="92">
        <v>146</v>
      </c>
      <c r="L23" s="92">
        <v>142</v>
      </c>
      <c r="M23" s="90">
        <v>6</v>
      </c>
      <c r="N23" s="93">
        <v>835</v>
      </c>
      <c r="O23" s="94">
        <v>139.16666666666666</v>
      </c>
      <c r="P23" s="95">
        <v>30</v>
      </c>
    </row>
    <row r="24" spans="1:16" ht="12.75">
      <c r="A24" s="89" t="s">
        <v>127</v>
      </c>
      <c r="B24" s="90" t="s">
        <v>35</v>
      </c>
      <c r="C24" s="90" t="s">
        <v>128</v>
      </c>
      <c r="D24" s="91" t="s">
        <v>172</v>
      </c>
      <c r="E24" s="89" t="s">
        <v>37</v>
      </c>
      <c r="F24" s="89" t="s">
        <v>154</v>
      </c>
      <c r="G24" s="92"/>
      <c r="H24" s="92"/>
      <c r="I24" s="92"/>
      <c r="J24" s="92"/>
      <c r="K24" s="92"/>
      <c r="L24" s="92"/>
      <c r="M24" s="90">
        <v>0</v>
      </c>
      <c r="N24" s="93">
        <v>0</v>
      </c>
      <c r="O24" s="94">
        <v>0</v>
      </c>
      <c r="P24" s="95"/>
    </row>
    <row r="25" spans="1:16" ht="12.75">
      <c r="A25" s="131" t="s">
        <v>127</v>
      </c>
      <c r="B25" s="132" t="s">
        <v>38</v>
      </c>
      <c r="C25" s="132" t="s">
        <v>269</v>
      </c>
      <c r="D25" s="159" t="s">
        <v>282</v>
      </c>
      <c r="E25" s="131" t="s">
        <v>44</v>
      </c>
      <c r="F25" s="131" t="s">
        <v>98</v>
      </c>
      <c r="G25" s="160">
        <v>185</v>
      </c>
      <c r="H25" s="160">
        <v>203</v>
      </c>
      <c r="I25" s="160">
        <v>143</v>
      </c>
      <c r="J25" s="160">
        <v>169</v>
      </c>
      <c r="K25" s="160">
        <v>137</v>
      </c>
      <c r="L25" s="160">
        <v>202</v>
      </c>
      <c r="M25" s="132">
        <v>6</v>
      </c>
      <c r="N25" s="161">
        <v>1039</v>
      </c>
      <c r="O25" s="162">
        <v>173.16666666666666</v>
      </c>
      <c r="P25" s="163">
        <v>80</v>
      </c>
    </row>
    <row r="26" spans="1:16" ht="12.75">
      <c r="A26" s="131" t="s">
        <v>127</v>
      </c>
      <c r="B26" s="132" t="s">
        <v>38</v>
      </c>
      <c r="C26" s="132" t="s">
        <v>269</v>
      </c>
      <c r="D26" s="159" t="s">
        <v>125</v>
      </c>
      <c r="E26" s="131" t="s">
        <v>36</v>
      </c>
      <c r="F26" s="131" t="s">
        <v>60</v>
      </c>
      <c r="G26" s="160">
        <v>124</v>
      </c>
      <c r="H26" s="160">
        <v>181</v>
      </c>
      <c r="I26" s="160">
        <v>171</v>
      </c>
      <c r="J26" s="160">
        <v>156</v>
      </c>
      <c r="K26" s="160">
        <v>205</v>
      </c>
      <c r="L26" s="160">
        <v>163</v>
      </c>
      <c r="M26" s="132">
        <v>6</v>
      </c>
      <c r="N26" s="161">
        <v>1000</v>
      </c>
      <c r="O26" s="162">
        <v>166.66666666666666</v>
      </c>
      <c r="P26" s="163">
        <v>60</v>
      </c>
    </row>
    <row r="27" spans="1:16" ht="12.75">
      <c r="A27" s="131" t="s">
        <v>127</v>
      </c>
      <c r="B27" s="132" t="s">
        <v>38</v>
      </c>
      <c r="C27" s="132" t="s">
        <v>269</v>
      </c>
      <c r="D27" s="159" t="s">
        <v>268</v>
      </c>
      <c r="E27" s="131" t="s">
        <v>44</v>
      </c>
      <c r="F27" s="131" t="s">
        <v>267</v>
      </c>
      <c r="G27" s="160">
        <v>116</v>
      </c>
      <c r="H27" s="160">
        <v>151</v>
      </c>
      <c r="I27" s="160">
        <v>150</v>
      </c>
      <c r="J27" s="160">
        <v>185</v>
      </c>
      <c r="K27" s="160">
        <v>137</v>
      </c>
      <c r="L27" s="160">
        <v>142</v>
      </c>
      <c r="M27" s="132">
        <v>6</v>
      </c>
      <c r="N27" s="161">
        <v>881</v>
      </c>
      <c r="O27" s="162">
        <v>146.83333333333334</v>
      </c>
      <c r="P27" s="163">
        <v>50</v>
      </c>
    </row>
    <row r="28" spans="1:16" ht="12.75">
      <c r="A28" s="131" t="s">
        <v>127</v>
      </c>
      <c r="B28" s="132" t="s">
        <v>38</v>
      </c>
      <c r="C28" s="132" t="s">
        <v>269</v>
      </c>
      <c r="D28" s="159" t="s">
        <v>175</v>
      </c>
      <c r="E28" s="131" t="s">
        <v>59</v>
      </c>
      <c r="F28" s="131" t="s">
        <v>73</v>
      </c>
      <c r="G28" s="160">
        <v>145</v>
      </c>
      <c r="H28" s="160">
        <v>148</v>
      </c>
      <c r="I28" s="160">
        <v>127</v>
      </c>
      <c r="J28" s="160">
        <v>146</v>
      </c>
      <c r="K28" s="160">
        <v>123</v>
      </c>
      <c r="L28" s="160">
        <v>132</v>
      </c>
      <c r="M28" s="132">
        <v>6</v>
      </c>
      <c r="N28" s="161">
        <v>821</v>
      </c>
      <c r="O28" s="162">
        <v>136.83333333333334</v>
      </c>
      <c r="P28" s="163">
        <v>46</v>
      </c>
    </row>
    <row r="29" spans="1:16" ht="12.75">
      <c r="A29" s="89" t="s">
        <v>42</v>
      </c>
      <c r="B29" s="90" t="s">
        <v>35</v>
      </c>
      <c r="C29" s="90" t="s">
        <v>272</v>
      </c>
      <c r="D29" s="91" t="s">
        <v>262</v>
      </c>
      <c r="E29" s="89" t="s">
        <v>65</v>
      </c>
      <c r="F29" s="89" t="s">
        <v>70</v>
      </c>
      <c r="G29" s="92">
        <v>211</v>
      </c>
      <c r="H29" s="92">
        <v>207</v>
      </c>
      <c r="I29" s="92">
        <v>157</v>
      </c>
      <c r="J29" s="92">
        <v>152</v>
      </c>
      <c r="K29" s="92">
        <v>207</v>
      </c>
      <c r="L29" s="92">
        <v>151</v>
      </c>
      <c r="M29" s="90">
        <v>6</v>
      </c>
      <c r="N29" s="93">
        <v>1085</v>
      </c>
      <c r="O29" s="94">
        <v>180.83333333333334</v>
      </c>
      <c r="P29" s="95">
        <v>80</v>
      </c>
    </row>
    <row r="30" spans="1:16" ht="12.75">
      <c r="A30" s="89" t="s">
        <v>42</v>
      </c>
      <c r="B30" s="90" t="s">
        <v>35</v>
      </c>
      <c r="C30" s="90" t="s">
        <v>272</v>
      </c>
      <c r="D30" s="91" t="s">
        <v>178</v>
      </c>
      <c r="E30" s="89" t="s">
        <v>59</v>
      </c>
      <c r="F30" s="89" t="s">
        <v>94</v>
      </c>
      <c r="G30" s="92">
        <v>144</v>
      </c>
      <c r="H30" s="92">
        <v>145</v>
      </c>
      <c r="I30" s="92">
        <v>116</v>
      </c>
      <c r="J30" s="92">
        <v>104</v>
      </c>
      <c r="K30" s="92">
        <v>175</v>
      </c>
      <c r="L30" s="92">
        <v>198</v>
      </c>
      <c r="M30" s="90">
        <v>6</v>
      </c>
      <c r="N30" s="93">
        <v>882</v>
      </c>
      <c r="O30" s="94">
        <v>147</v>
      </c>
      <c r="P30" s="95">
        <v>60</v>
      </c>
    </row>
    <row r="31" spans="1:16" ht="12.75">
      <c r="A31" s="89" t="s">
        <v>42</v>
      </c>
      <c r="B31" s="90" t="s">
        <v>35</v>
      </c>
      <c r="C31" s="90" t="s">
        <v>272</v>
      </c>
      <c r="D31" s="91" t="s">
        <v>174</v>
      </c>
      <c r="E31" s="89" t="s">
        <v>43</v>
      </c>
      <c r="F31" s="89" t="s">
        <v>90</v>
      </c>
      <c r="G31" s="92">
        <v>149</v>
      </c>
      <c r="H31" s="92">
        <v>145</v>
      </c>
      <c r="I31" s="92">
        <v>158</v>
      </c>
      <c r="J31" s="92">
        <v>124</v>
      </c>
      <c r="K31" s="92">
        <v>112</v>
      </c>
      <c r="L31" s="92">
        <v>146</v>
      </c>
      <c r="M31" s="90">
        <v>6</v>
      </c>
      <c r="N31" s="93">
        <v>834</v>
      </c>
      <c r="O31" s="94">
        <v>139</v>
      </c>
      <c r="P31" s="95">
        <v>50</v>
      </c>
    </row>
    <row r="32" spans="1:16" ht="12.75">
      <c r="A32" s="89" t="s">
        <v>42</v>
      </c>
      <c r="B32" s="90" t="s">
        <v>35</v>
      </c>
      <c r="C32" s="90" t="s">
        <v>272</v>
      </c>
      <c r="D32" s="91" t="s">
        <v>264</v>
      </c>
      <c r="E32" s="89" t="s">
        <v>65</v>
      </c>
      <c r="F32" s="89" t="s">
        <v>68</v>
      </c>
      <c r="G32" s="92">
        <v>107</v>
      </c>
      <c r="H32" s="92">
        <v>166</v>
      </c>
      <c r="I32" s="92">
        <v>198</v>
      </c>
      <c r="J32" s="92">
        <v>133</v>
      </c>
      <c r="K32" s="92">
        <v>109</v>
      </c>
      <c r="L32" s="92">
        <v>99</v>
      </c>
      <c r="M32" s="90">
        <v>6</v>
      </c>
      <c r="N32" s="93">
        <v>812</v>
      </c>
      <c r="O32" s="94">
        <v>135.33333333333334</v>
      </c>
      <c r="P32" s="95">
        <v>46</v>
      </c>
    </row>
    <row r="33" spans="1:16" ht="12.75">
      <c r="A33" s="89" t="s">
        <v>42</v>
      </c>
      <c r="B33" s="90" t="s">
        <v>35</v>
      </c>
      <c r="C33" s="90" t="s">
        <v>272</v>
      </c>
      <c r="D33" s="91" t="s">
        <v>249</v>
      </c>
      <c r="E33" s="89" t="s">
        <v>40</v>
      </c>
      <c r="F33" s="89" t="s">
        <v>112</v>
      </c>
      <c r="G33" s="92">
        <v>126</v>
      </c>
      <c r="H33" s="92">
        <v>133</v>
      </c>
      <c r="I33" s="92">
        <v>146</v>
      </c>
      <c r="J33" s="92">
        <v>118</v>
      </c>
      <c r="K33" s="92">
        <v>128</v>
      </c>
      <c r="L33" s="92">
        <v>131</v>
      </c>
      <c r="M33" s="90">
        <v>6</v>
      </c>
      <c r="N33" s="93">
        <v>782</v>
      </c>
      <c r="O33" s="94">
        <v>130.33333333333334</v>
      </c>
      <c r="P33" s="95">
        <v>42</v>
      </c>
    </row>
    <row r="34" spans="1:16" ht="12.75">
      <c r="A34" s="89" t="s">
        <v>42</v>
      </c>
      <c r="B34" s="90" t="s">
        <v>35</v>
      </c>
      <c r="C34" s="90" t="s">
        <v>272</v>
      </c>
      <c r="D34" s="91" t="s">
        <v>319</v>
      </c>
      <c r="E34" s="89" t="s">
        <v>40</v>
      </c>
      <c r="F34" s="89" t="s">
        <v>317</v>
      </c>
      <c r="G34" s="92">
        <v>139</v>
      </c>
      <c r="H34" s="92">
        <v>97</v>
      </c>
      <c r="I34" s="92">
        <v>113</v>
      </c>
      <c r="J34" s="92">
        <v>110</v>
      </c>
      <c r="K34" s="92">
        <v>108</v>
      </c>
      <c r="L34" s="92">
        <v>134</v>
      </c>
      <c r="M34" s="90">
        <v>6</v>
      </c>
      <c r="N34" s="93">
        <v>701</v>
      </c>
      <c r="O34" s="94">
        <v>116.83333333333333</v>
      </c>
      <c r="P34" s="95">
        <v>38</v>
      </c>
    </row>
    <row r="35" spans="1:16" ht="12.75">
      <c r="A35" s="89" t="s">
        <v>42</v>
      </c>
      <c r="B35" s="90" t="s">
        <v>35</v>
      </c>
      <c r="C35" s="90" t="s">
        <v>272</v>
      </c>
      <c r="D35" s="91" t="s">
        <v>290</v>
      </c>
      <c r="E35" s="89" t="s">
        <v>40</v>
      </c>
      <c r="F35" s="89" t="s">
        <v>97</v>
      </c>
      <c r="G35" s="92">
        <v>109</v>
      </c>
      <c r="H35" s="92">
        <v>115</v>
      </c>
      <c r="I35" s="92">
        <v>155</v>
      </c>
      <c r="J35" s="92">
        <v>93</v>
      </c>
      <c r="K35" s="92">
        <v>105</v>
      </c>
      <c r="L35" s="92">
        <v>102</v>
      </c>
      <c r="M35" s="90">
        <v>6</v>
      </c>
      <c r="N35" s="93">
        <v>679</v>
      </c>
      <c r="O35" s="94">
        <v>113.16666666666667</v>
      </c>
      <c r="P35" s="95">
        <v>34</v>
      </c>
    </row>
    <row r="36" spans="1:16" ht="12.75">
      <c r="A36" s="89" t="s">
        <v>42</v>
      </c>
      <c r="B36" s="90" t="s">
        <v>35</v>
      </c>
      <c r="C36" s="90" t="s">
        <v>272</v>
      </c>
      <c r="D36" s="91" t="s">
        <v>280</v>
      </c>
      <c r="E36" s="89" t="s">
        <v>43</v>
      </c>
      <c r="F36" s="89" t="s">
        <v>157</v>
      </c>
      <c r="G36" s="92">
        <v>91</v>
      </c>
      <c r="H36" s="92">
        <v>90</v>
      </c>
      <c r="I36" s="92">
        <v>127</v>
      </c>
      <c r="J36" s="92">
        <v>103</v>
      </c>
      <c r="K36" s="92">
        <v>126</v>
      </c>
      <c r="L36" s="92">
        <v>105</v>
      </c>
      <c r="M36" s="90">
        <v>6</v>
      </c>
      <c r="N36" s="93">
        <v>642</v>
      </c>
      <c r="O36" s="94">
        <v>107</v>
      </c>
      <c r="P36" s="95">
        <v>30</v>
      </c>
    </row>
    <row r="37" spans="1:16" ht="12.75">
      <c r="A37" s="89" t="s">
        <v>42</v>
      </c>
      <c r="B37" s="90" t="s">
        <v>35</v>
      </c>
      <c r="C37" s="90" t="s">
        <v>272</v>
      </c>
      <c r="D37" s="91" t="s">
        <v>259</v>
      </c>
      <c r="E37" s="89" t="s">
        <v>40</v>
      </c>
      <c r="F37" s="89" t="s">
        <v>166</v>
      </c>
      <c r="G37" s="92"/>
      <c r="H37" s="92"/>
      <c r="I37" s="92"/>
      <c r="J37" s="92"/>
      <c r="K37" s="92"/>
      <c r="L37" s="92"/>
      <c r="M37" s="90">
        <v>0</v>
      </c>
      <c r="N37" s="93">
        <v>0</v>
      </c>
      <c r="O37" s="94">
        <v>0</v>
      </c>
      <c r="P37" s="95"/>
    </row>
    <row r="38" spans="1:16" ht="12.75">
      <c r="A38" s="89" t="s">
        <v>42</v>
      </c>
      <c r="B38" s="90" t="s">
        <v>35</v>
      </c>
      <c r="C38" s="90" t="s">
        <v>272</v>
      </c>
      <c r="D38" s="91" t="s">
        <v>250</v>
      </c>
      <c r="E38" s="89" t="s">
        <v>40</v>
      </c>
      <c r="F38" s="89" t="s">
        <v>119</v>
      </c>
      <c r="G38" s="92"/>
      <c r="H38" s="92"/>
      <c r="I38" s="92"/>
      <c r="J38" s="92"/>
      <c r="K38" s="92"/>
      <c r="L38" s="92"/>
      <c r="M38" s="90">
        <v>0</v>
      </c>
      <c r="N38" s="93">
        <v>0</v>
      </c>
      <c r="O38" s="94">
        <v>0</v>
      </c>
      <c r="P38" s="95"/>
    </row>
    <row r="39" spans="1:16" ht="12.75">
      <c r="A39" s="131" t="s">
        <v>42</v>
      </c>
      <c r="B39" s="132" t="s">
        <v>38</v>
      </c>
      <c r="C39" s="132" t="s">
        <v>129</v>
      </c>
      <c r="D39" s="159" t="s">
        <v>260</v>
      </c>
      <c r="E39" s="131" t="s">
        <v>40</v>
      </c>
      <c r="F39" s="131" t="s">
        <v>69</v>
      </c>
      <c r="G39" s="160">
        <v>213</v>
      </c>
      <c r="H39" s="160">
        <v>168</v>
      </c>
      <c r="I39" s="160">
        <v>157</v>
      </c>
      <c r="J39" s="160">
        <v>160</v>
      </c>
      <c r="K39" s="160">
        <v>163</v>
      </c>
      <c r="L39" s="160">
        <v>154</v>
      </c>
      <c r="M39" s="132">
        <v>6</v>
      </c>
      <c r="N39" s="161">
        <v>1015</v>
      </c>
      <c r="O39" s="162">
        <v>169.16666666666666</v>
      </c>
      <c r="P39" s="163">
        <v>80</v>
      </c>
    </row>
    <row r="40" spans="1:16" ht="12.75">
      <c r="A40" s="131" t="s">
        <v>42</v>
      </c>
      <c r="B40" s="132" t="s">
        <v>38</v>
      </c>
      <c r="C40" s="132" t="s">
        <v>129</v>
      </c>
      <c r="D40" s="159" t="s">
        <v>151</v>
      </c>
      <c r="E40" s="131" t="s">
        <v>37</v>
      </c>
      <c r="F40" s="131" t="s">
        <v>95</v>
      </c>
      <c r="G40" s="160">
        <v>183</v>
      </c>
      <c r="H40" s="160">
        <v>152</v>
      </c>
      <c r="I40" s="160">
        <v>192</v>
      </c>
      <c r="J40" s="160">
        <v>158</v>
      </c>
      <c r="K40" s="160">
        <v>156</v>
      </c>
      <c r="L40" s="160">
        <v>165</v>
      </c>
      <c r="M40" s="132">
        <v>6</v>
      </c>
      <c r="N40" s="161">
        <v>1006</v>
      </c>
      <c r="O40" s="162">
        <v>167.66666666666666</v>
      </c>
      <c r="P40" s="163">
        <v>60</v>
      </c>
    </row>
    <row r="41" spans="1:16" ht="12.75">
      <c r="A41" s="131" t="s">
        <v>42</v>
      </c>
      <c r="B41" s="132" t="s">
        <v>38</v>
      </c>
      <c r="C41" s="132" t="s">
        <v>129</v>
      </c>
      <c r="D41" s="159" t="s">
        <v>150</v>
      </c>
      <c r="E41" s="131" t="s">
        <v>37</v>
      </c>
      <c r="F41" s="131" t="s">
        <v>104</v>
      </c>
      <c r="G41" s="160">
        <v>172</v>
      </c>
      <c r="H41" s="160">
        <v>158</v>
      </c>
      <c r="I41" s="160">
        <v>136</v>
      </c>
      <c r="J41" s="160">
        <v>137</v>
      </c>
      <c r="K41" s="160">
        <v>156</v>
      </c>
      <c r="L41" s="160">
        <v>175</v>
      </c>
      <c r="M41" s="132">
        <v>6</v>
      </c>
      <c r="N41" s="161">
        <v>934</v>
      </c>
      <c r="O41" s="162">
        <v>155.66666666666666</v>
      </c>
      <c r="P41" s="163">
        <v>50</v>
      </c>
    </row>
    <row r="42" spans="1:16" ht="12.75">
      <c r="A42" s="131" t="s">
        <v>42</v>
      </c>
      <c r="B42" s="132" t="s">
        <v>38</v>
      </c>
      <c r="C42" s="132" t="s">
        <v>129</v>
      </c>
      <c r="D42" s="159" t="s">
        <v>265</v>
      </c>
      <c r="E42" s="131" t="s">
        <v>65</v>
      </c>
      <c r="F42" s="131" t="s">
        <v>99</v>
      </c>
      <c r="G42" s="160">
        <v>115</v>
      </c>
      <c r="H42" s="160">
        <v>152</v>
      </c>
      <c r="I42" s="160">
        <v>126</v>
      </c>
      <c r="J42" s="160">
        <v>143</v>
      </c>
      <c r="K42" s="160">
        <v>117</v>
      </c>
      <c r="L42" s="160">
        <v>156</v>
      </c>
      <c r="M42" s="132">
        <v>6</v>
      </c>
      <c r="N42" s="161">
        <v>809</v>
      </c>
      <c r="O42" s="162">
        <v>134.83333333333334</v>
      </c>
      <c r="P42" s="163">
        <v>46</v>
      </c>
    </row>
    <row r="43" spans="1:16" ht="12.75">
      <c r="A43" s="131" t="s">
        <v>42</v>
      </c>
      <c r="B43" s="132" t="s">
        <v>38</v>
      </c>
      <c r="C43" s="132" t="s">
        <v>129</v>
      </c>
      <c r="D43" s="159" t="s">
        <v>323</v>
      </c>
      <c r="E43" s="131" t="s">
        <v>37</v>
      </c>
      <c r="F43" s="131" t="s">
        <v>321</v>
      </c>
      <c r="G43" s="160">
        <v>156</v>
      </c>
      <c r="H43" s="160">
        <v>133</v>
      </c>
      <c r="I43" s="160">
        <v>141</v>
      </c>
      <c r="J43" s="160">
        <v>147</v>
      </c>
      <c r="K43" s="160">
        <v>82</v>
      </c>
      <c r="L43" s="160">
        <v>147</v>
      </c>
      <c r="M43" s="132">
        <v>6</v>
      </c>
      <c r="N43" s="161">
        <v>806</v>
      </c>
      <c r="O43" s="162">
        <v>134.33333333333334</v>
      </c>
      <c r="P43" s="163">
        <v>42</v>
      </c>
    </row>
    <row r="44" spans="1:16" ht="12.75">
      <c r="A44" s="89" t="s">
        <v>39</v>
      </c>
      <c r="B44" s="90" t="s">
        <v>35</v>
      </c>
      <c r="C44" s="90" t="s">
        <v>274</v>
      </c>
      <c r="D44" s="91" t="s">
        <v>252</v>
      </c>
      <c r="E44" s="89" t="s">
        <v>40</v>
      </c>
      <c r="F44" s="89" t="s">
        <v>167</v>
      </c>
      <c r="G44" s="92">
        <v>157</v>
      </c>
      <c r="H44" s="92">
        <v>101</v>
      </c>
      <c r="I44" s="92">
        <v>122</v>
      </c>
      <c r="J44" s="92">
        <v>137</v>
      </c>
      <c r="K44" s="92">
        <v>133</v>
      </c>
      <c r="L44" s="92">
        <v>92</v>
      </c>
      <c r="M44" s="90">
        <v>6</v>
      </c>
      <c r="N44" s="93">
        <v>742</v>
      </c>
      <c r="O44" s="94">
        <v>123.66666666666667</v>
      </c>
      <c r="P44" s="95">
        <v>80</v>
      </c>
    </row>
    <row r="45" spans="1:16" ht="12.75">
      <c r="A45" s="89" t="s">
        <v>39</v>
      </c>
      <c r="B45" s="90" t="s">
        <v>35</v>
      </c>
      <c r="C45" s="90" t="s">
        <v>274</v>
      </c>
      <c r="D45" s="91" t="s">
        <v>176</v>
      </c>
      <c r="E45" s="89" t="s">
        <v>59</v>
      </c>
      <c r="F45" s="89" t="s">
        <v>103</v>
      </c>
      <c r="G45" s="92">
        <v>127</v>
      </c>
      <c r="H45" s="92">
        <v>124</v>
      </c>
      <c r="I45" s="92">
        <v>125</v>
      </c>
      <c r="J45" s="92">
        <v>103</v>
      </c>
      <c r="K45" s="92">
        <v>86</v>
      </c>
      <c r="L45" s="92">
        <v>131</v>
      </c>
      <c r="M45" s="90">
        <v>6</v>
      </c>
      <c r="N45" s="93">
        <v>696</v>
      </c>
      <c r="O45" s="94">
        <v>116</v>
      </c>
      <c r="P45" s="95">
        <v>60</v>
      </c>
    </row>
    <row r="46" spans="1:16" ht="12.75">
      <c r="A46" s="131" t="s">
        <v>39</v>
      </c>
      <c r="B46" s="132" t="s">
        <v>38</v>
      </c>
      <c r="C46" s="132" t="s">
        <v>275</v>
      </c>
      <c r="D46" s="159" t="s">
        <v>251</v>
      </c>
      <c r="E46" s="131" t="s">
        <v>40</v>
      </c>
      <c r="F46" s="131" t="s">
        <v>163</v>
      </c>
      <c r="G46" s="160">
        <v>97</v>
      </c>
      <c r="H46" s="160">
        <v>89</v>
      </c>
      <c r="I46" s="160">
        <v>95</v>
      </c>
      <c r="J46" s="160">
        <v>102</v>
      </c>
      <c r="K46" s="160">
        <v>98</v>
      </c>
      <c r="L46" s="160">
        <v>135</v>
      </c>
      <c r="M46" s="132">
        <v>6</v>
      </c>
      <c r="N46" s="161">
        <v>616</v>
      </c>
      <c r="O46" s="162">
        <v>102.66666666666667</v>
      </c>
      <c r="P46" s="163">
        <v>80</v>
      </c>
    </row>
    <row r="47" spans="1:16" ht="12.75">
      <c r="A47" s="89" t="s">
        <v>57</v>
      </c>
      <c r="B47" s="90" t="s">
        <v>57</v>
      </c>
      <c r="C47" s="90" t="s">
        <v>57</v>
      </c>
      <c r="D47" s="91" t="s">
        <v>57</v>
      </c>
      <c r="E47" s="89" t="s">
        <v>57</v>
      </c>
      <c r="F47" s="89" t="s">
        <v>57</v>
      </c>
      <c r="G47" s="92"/>
      <c r="H47" s="92"/>
      <c r="I47" s="92"/>
      <c r="J47" s="92"/>
      <c r="K47" s="92"/>
      <c r="L47" s="92"/>
      <c r="M47" s="90">
        <v>0</v>
      </c>
      <c r="N47" s="93">
        <v>0</v>
      </c>
      <c r="O47" s="94">
        <v>0</v>
      </c>
      <c r="P47" s="95"/>
    </row>
    <row r="48" spans="1:16" ht="12.75">
      <c r="A48" s="89" t="s">
        <v>57</v>
      </c>
      <c r="B48" s="90" t="s">
        <v>57</v>
      </c>
      <c r="C48" s="90" t="s">
        <v>57</v>
      </c>
      <c r="D48" s="91" t="s">
        <v>57</v>
      </c>
      <c r="E48" s="89" t="s">
        <v>57</v>
      </c>
      <c r="F48" s="89" t="s">
        <v>57</v>
      </c>
      <c r="G48" s="92"/>
      <c r="H48" s="92"/>
      <c r="I48" s="92"/>
      <c r="J48" s="92"/>
      <c r="K48" s="92"/>
      <c r="L48" s="92"/>
      <c r="M48" s="90">
        <v>0</v>
      </c>
      <c r="N48" s="93">
        <v>0</v>
      </c>
      <c r="O48" s="94">
        <v>0</v>
      </c>
      <c r="P48" s="95"/>
    </row>
    <row r="49" spans="1:16" ht="12.75">
      <c r="A49" s="89" t="s">
        <v>57</v>
      </c>
      <c r="B49" s="90" t="s">
        <v>57</v>
      </c>
      <c r="C49" s="90" t="s">
        <v>57</v>
      </c>
      <c r="D49" s="91" t="s">
        <v>57</v>
      </c>
      <c r="E49" s="89" t="s">
        <v>57</v>
      </c>
      <c r="F49" s="89" t="s">
        <v>57</v>
      </c>
      <c r="G49" s="92"/>
      <c r="H49" s="92"/>
      <c r="I49" s="92"/>
      <c r="J49" s="92"/>
      <c r="K49" s="92"/>
      <c r="L49" s="92"/>
      <c r="M49" s="90">
        <v>0</v>
      </c>
      <c r="N49" s="93">
        <v>0</v>
      </c>
      <c r="O49" s="94">
        <v>0</v>
      </c>
      <c r="P49" s="95"/>
    </row>
    <row r="50" spans="1:16" ht="12.75">
      <c r="A50" s="89" t="s">
        <v>57</v>
      </c>
      <c r="B50" s="90" t="s">
        <v>57</v>
      </c>
      <c r="C50" s="90" t="s">
        <v>57</v>
      </c>
      <c r="D50" s="91" t="s">
        <v>57</v>
      </c>
      <c r="E50" s="89" t="s">
        <v>57</v>
      </c>
      <c r="F50" s="89" t="s">
        <v>57</v>
      </c>
      <c r="G50" s="92"/>
      <c r="H50" s="92"/>
      <c r="I50" s="92"/>
      <c r="J50" s="92"/>
      <c r="K50" s="92"/>
      <c r="L50" s="92"/>
      <c r="M50" s="90">
        <v>0</v>
      </c>
      <c r="N50" s="93">
        <v>0</v>
      </c>
      <c r="O50" s="94">
        <v>0</v>
      </c>
      <c r="P50" s="95"/>
    </row>
    <row r="51" spans="1:16" ht="12.75">
      <c r="A51" s="89" t="s">
        <v>57</v>
      </c>
      <c r="B51" s="90" t="s">
        <v>57</v>
      </c>
      <c r="C51" s="90" t="s">
        <v>57</v>
      </c>
      <c r="D51" s="91" t="s">
        <v>57</v>
      </c>
      <c r="E51" s="89" t="s">
        <v>57</v>
      </c>
      <c r="F51" s="89" t="s">
        <v>57</v>
      </c>
      <c r="G51" s="92"/>
      <c r="H51" s="92"/>
      <c r="I51" s="92"/>
      <c r="J51" s="92"/>
      <c r="K51" s="92"/>
      <c r="L51" s="92"/>
      <c r="M51" s="90">
        <v>0</v>
      </c>
      <c r="N51" s="93">
        <v>0</v>
      </c>
      <c r="O51" s="94">
        <v>0</v>
      </c>
      <c r="P51" s="95"/>
    </row>
    <row r="52" spans="1:16" ht="12.75">
      <c r="A52" s="89" t="s">
        <v>57</v>
      </c>
      <c r="B52" s="90" t="s">
        <v>57</v>
      </c>
      <c r="C52" s="90" t="s">
        <v>57</v>
      </c>
      <c r="D52" s="91" t="s">
        <v>57</v>
      </c>
      <c r="E52" s="89" t="s">
        <v>57</v>
      </c>
      <c r="F52" s="89" t="s">
        <v>57</v>
      </c>
      <c r="G52" s="92"/>
      <c r="H52" s="92"/>
      <c r="I52" s="92"/>
      <c r="J52" s="92"/>
      <c r="K52" s="92"/>
      <c r="L52" s="92"/>
      <c r="M52" s="90">
        <v>0</v>
      </c>
      <c r="N52" s="93">
        <v>0</v>
      </c>
      <c r="O52" s="94">
        <v>0</v>
      </c>
      <c r="P52" s="95"/>
    </row>
    <row r="53" spans="1:16" ht="12.75">
      <c r="A53" s="89" t="s">
        <v>57</v>
      </c>
      <c r="B53" s="90" t="s">
        <v>57</v>
      </c>
      <c r="C53" s="90" t="s">
        <v>57</v>
      </c>
      <c r="D53" s="91" t="s">
        <v>57</v>
      </c>
      <c r="E53" s="89" t="s">
        <v>57</v>
      </c>
      <c r="F53" s="89" t="s">
        <v>57</v>
      </c>
      <c r="G53" s="92"/>
      <c r="H53" s="92"/>
      <c r="I53" s="92"/>
      <c r="J53" s="92"/>
      <c r="K53" s="92"/>
      <c r="L53" s="92"/>
      <c r="M53" s="90">
        <v>0</v>
      </c>
      <c r="N53" s="93">
        <v>0</v>
      </c>
      <c r="O53" s="94">
        <v>0</v>
      </c>
      <c r="P53" s="95"/>
    </row>
    <row r="54" spans="1:16" ht="12.75">
      <c r="A54" s="89" t="s">
        <v>57</v>
      </c>
      <c r="B54" s="90" t="s">
        <v>57</v>
      </c>
      <c r="C54" s="90" t="s">
        <v>57</v>
      </c>
      <c r="D54" s="91" t="s">
        <v>57</v>
      </c>
      <c r="E54" s="89" t="s">
        <v>57</v>
      </c>
      <c r="F54" s="89" t="s">
        <v>57</v>
      </c>
      <c r="G54" s="92"/>
      <c r="H54" s="92"/>
      <c r="I54" s="92"/>
      <c r="J54" s="92"/>
      <c r="K54" s="92"/>
      <c r="L54" s="92"/>
      <c r="M54" s="90">
        <v>0</v>
      </c>
      <c r="N54" s="93">
        <v>0</v>
      </c>
      <c r="O54" s="94">
        <v>0</v>
      </c>
      <c r="P54" s="95"/>
    </row>
    <row r="55" spans="1:16" ht="12.75">
      <c r="A55" s="89" t="s">
        <v>57</v>
      </c>
      <c r="B55" s="90" t="s">
        <v>57</v>
      </c>
      <c r="C55" s="90" t="s">
        <v>57</v>
      </c>
      <c r="D55" s="91" t="s">
        <v>57</v>
      </c>
      <c r="E55" s="89" t="s">
        <v>57</v>
      </c>
      <c r="F55" s="89" t="s">
        <v>57</v>
      </c>
      <c r="G55" s="92"/>
      <c r="H55" s="92"/>
      <c r="I55" s="92"/>
      <c r="J55" s="92"/>
      <c r="K55" s="92"/>
      <c r="L55" s="92"/>
      <c r="M55" s="90">
        <v>0</v>
      </c>
      <c r="N55" s="93">
        <v>0</v>
      </c>
      <c r="O55" s="94">
        <v>0</v>
      </c>
      <c r="P55" s="95"/>
    </row>
    <row r="56" spans="1:16" ht="12.75">
      <c r="A56" s="89" t="s">
        <v>57</v>
      </c>
      <c r="B56" s="90" t="s">
        <v>57</v>
      </c>
      <c r="C56" s="90" t="s">
        <v>57</v>
      </c>
      <c r="D56" s="91" t="s">
        <v>57</v>
      </c>
      <c r="E56" s="89" t="s">
        <v>57</v>
      </c>
      <c r="F56" s="89" t="s">
        <v>57</v>
      </c>
      <c r="G56" s="92"/>
      <c r="H56" s="92"/>
      <c r="I56" s="92"/>
      <c r="J56" s="92"/>
      <c r="K56" s="92"/>
      <c r="L56" s="92"/>
      <c r="M56" s="90">
        <v>0</v>
      </c>
      <c r="N56" s="93">
        <v>0</v>
      </c>
      <c r="O56" s="94">
        <v>0</v>
      </c>
      <c r="P56" s="95"/>
    </row>
    <row r="57" spans="1:16" ht="12.75">
      <c r="A57" s="89" t="s">
        <v>57</v>
      </c>
      <c r="B57" s="90" t="s">
        <v>57</v>
      </c>
      <c r="C57" s="90" t="s">
        <v>57</v>
      </c>
      <c r="D57" s="91" t="s">
        <v>57</v>
      </c>
      <c r="E57" s="89" t="s">
        <v>57</v>
      </c>
      <c r="F57" s="89" t="s">
        <v>57</v>
      </c>
      <c r="G57" s="92"/>
      <c r="H57" s="92"/>
      <c r="I57" s="92"/>
      <c r="J57" s="92"/>
      <c r="K57" s="92"/>
      <c r="L57" s="92"/>
      <c r="M57" s="90">
        <v>0</v>
      </c>
      <c r="N57" s="93">
        <v>0</v>
      </c>
      <c r="O57" s="94">
        <v>0</v>
      </c>
      <c r="P57" s="95"/>
    </row>
    <row r="58" spans="1:16" ht="12.75">
      <c r="A58" s="89" t="s">
        <v>57</v>
      </c>
      <c r="B58" s="90" t="s">
        <v>57</v>
      </c>
      <c r="C58" s="90" t="s">
        <v>57</v>
      </c>
      <c r="D58" s="91" t="s">
        <v>57</v>
      </c>
      <c r="E58" s="89" t="s">
        <v>57</v>
      </c>
      <c r="F58" s="89" t="s">
        <v>57</v>
      </c>
      <c r="G58" s="92"/>
      <c r="H58" s="92"/>
      <c r="I58" s="92"/>
      <c r="J58" s="92"/>
      <c r="K58" s="92"/>
      <c r="L58" s="92"/>
      <c r="M58" s="90">
        <v>0</v>
      </c>
      <c r="N58" s="93">
        <v>0</v>
      </c>
      <c r="O58" s="94">
        <v>0</v>
      </c>
      <c r="P58" s="95"/>
    </row>
    <row r="59" spans="1:16" ht="12.75">
      <c r="A59" s="89" t="s">
        <v>57</v>
      </c>
      <c r="B59" s="90" t="s">
        <v>57</v>
      </c>
      <c r="C59" s="90" t="s">
        <v>57</v>
      </c>
      <c r="D59" s="91" t="s">
        <v>57</v>
      </c>
      <c r="E59" s="89" t="s">
        <v>57</v>
      </c>
      <c r="F59" s="89" t="s">
        <v>57</v>
      </c>
      <c r="G59" s="92"/>
      <c r="H59" s="92"/>
      <c r="I59" s="92"/>
      <c r="J59" s="92"/>
      <c r="K59" s="92"/>
      <c r="L59" s="92"/>
      <c r="M59" s="90">
        <v>0</v>
      </c>
      <c r="N59" s="93">
        <v>0</v>
      </c>
      <c r="O59" s="94">
        <v>0</v>
      </c>
      <c r="P59" s="95"/>
    </row>
    <row r="60" spans="1:16" ht="12.75">
      <c r="A60" s="89" t="s">
        <v>57</v>
      </c>
      <c r="B60" s="90" t="s">
        <v>57</v>
      </c>
      <c r="C60" s="90" t="s">
        <v>57</v>
      </c>
      <c r="D60" s="91" t="s">
        <v>57</v>
      </c>
      <c r="E60" s="89" t="s">
        <v>57</v>
      </c>
      <c r="F60" s="89" t="s">
        <v>57</v>
      </c>
      <c r="G60" s="92"/>
      <c r="H60" s="92"/>
      <c r="I60" s="92"/>
      <c r="J60" s="92"/>
      <c r="K60" s="92"/>
      <c r="L60" s="92"/>
      <c r="M60" s="90">
        <v>0</v>
      </c>
      <c r="N60" s="93">
        <v>0</v>
      </c>
      <c r="O60" s="94">
        <v>0</v>
      </c>
      <c r="P60" s="95"/>
    </row>
    <row r="61" spans="1:16" ht="12.75">
      <c r="A61" s="89" t="s">
        <v>57</v>
      </c>
      <c r="B61" s="90" t="s">
        <v>57</v>
      </c>
      <c r="C61" s="90" t="s">
        <v>57</v>
      </c>
      <c r="D61" s="91" t="s">
        <v>57</v>
      </c>
      <c r="E61" s="89" t="s">
        <v>57</v>
      </c>
      <c r="F61" s="89" t="s">
        <v>57</v>
      </c>
      <c r="G61" s="92"/>
      <c r="H61" s="92"/>
      <c r="I61" s="92"/>
      <c r="J61" s="92"/>
      <c r="K61" s="92"/>
      <c r="L61" s="92"/>
      <c r="M61" s="90">
        <v>0</v>
      </c>
      <c r="N61" s="93">
        <v>0</v>
      </c>
      <c r="O61" s="94">
        <v>0</v>
      </c>
      <c r="P61" s="95"/>
    </row>
    <row r="62" spans="1:16" ht="12.75">
      <c r="A62" s="89" t="s">
        <v>57</v>
      </c>
      <c r="B62" s="90" t="s">
        <v>57</v>
      </c>
      <c r="C62" s="90" t="s">
        <v>57</v>
      </c>
      <c r="D62" s="91" t="s">
        <v>57</v>
      </c>
      <c r="E62" s="89" t="s">
        <v>57</v>
      </c>
      <c r="F62" s="89" t="s">
        <v>57</v>
      </c>
      <c r="G62" s="92"/>
      <c r="H62" s="92"/>
      <c r="I62" s="92"/>
      <c r="J62" s="92"/>
      <c r="K62" s="92"/>
      <c r="L62" s="92"/>
      <c r="M62" s="90">
        <v>0</v>
      </c>
      <c r="N62" s="93">
        <v>0</v>
      </c>
      <c r="O62" s="94">
        <v>0</v>
      </c>
      <c r="P62" s="95"/>
    </row>
    <row r="63" spans="1:16" ht="12.75">
      <c r="A63" s="89" t="s">
        <v>57</v>
      </c>
      <c r="B63" s="90" t="s">
        <v>57</v>
      </c>
      <c r="C63" s="90" t="s">
        <v>57</v>
      </c>
      <c r="D63" s="91" t="s">
        <v>57</v>
      </c>
      <c r="E63" s="89" t="s">
        <v>57</v>
      </c>
      <c r="F63" s="89" t="s">
        <v>57</v>
      </c>
      <c r="G63" s="92"/>
      <c r="H63" s="92"/>
      <c r="I63" s="92"/>
      <c r="J63" s="92"/>
      <c r="K63" s="92"/>
      <c r="L63" s="92"/>
      <c r="M63" s="90">
        <v>0</v>
      </c>
      <c r="N63" s="93">
        <v>0</v>
      </c>
      <c r="O63" s="94">
        <v>0</v>
      </c>
      <c r="P63" s="95"/>
    </row>
    <row r="64" spans="1:16" ht="12.75">
      <c r="A64" s="89" t="s">
        <v>57</v>
      </c>
      <c r="B64" s="90" t="s">
        <v>57</v>
      </c>
      <c r="C64" s="90" t="s">
        <v>57</v>
      </c>
      <c r="D64" s="91" t="s">
        <v>57</v>
      </c>
      <c r="E64" s="89" t="s">
        <v>57</v>
      </c>
      <c r="F64" s="89" t="s">
        <v>57</v>
      </c>
      <c r="G64" s="92"/>
      <c r="H64" s="92"/>
      <c r="I64" s="92"/>
      <c r="J64" s="92"/>
      <c r="K64" s="92"/>
      <c r="L64" s="92"/>
      <c r="M64" s="90">
        <v>0</v>
      </c>
      <c r="N64" s="93">
        <v>0</v>
      </c>
      <c r="O64" s="94">
        <v>0</v>
      </c>
      <c r="P64" s="95"/>
    </row>
    <row r="65" spans="1:16" ht="12.75">
      <c r="A65" s="89" t="s">
        <v>57</v>
      </c>
      <c r="B65" s="90" t="s">
        <v>57</v>
      </c>
      <c r="C65" s="90" t="s">
        <v>57</v>
      </c>
      <c r="D65" s="91" t="s">
        <v>57</v>
      </c>
      <c r="E65" s="89" t="s">
        <v>57</v>
      </c>
      <c r="F65" s="89" t="s">
        <v>57</v>
      </c>
      <c r="G65" s="92"/>
      <c r="H65" s="92"/>
      <c r="I65" s="92"/>
      <c r="J65" s="92"/>
      <c r="K65" s="92"/>
      <c r="L65" s="92"/>
      <c r="M65" s="90">
        <v>0</v>
      </c>
      <c r="N65" s="93">
        <v>0</v>
      </c>
      <c r="O65" s="94">
        <v>0</v>
      </c>
      <c r="P65" s="95"/>
    </row>
    <row r="66" spans="1:16" ht="12.75">
      <c r="A66" s="89" t="s">
        <v>57</v>
      </c>
      <c r="B66" s="90" t="s">
        <v>57</v>
      </c>
      <c r="C66" s="90" t="s">
        <v>57</v>
      </c>
      <c r="D66" s="91" t="s">
        <v>57</v>
      </c>
      <c r="E66" s="89" t="s">
        <v>57</v>
      </c>
      <c r="F66" s="89" t="s">
        <v>57</v>
      </c>
      <c r="G66" s="92"/>
      <c r="H66" s="92"/>
      <c r="I66" s="92"/>
      <c r="J66" s="92"/>
      <c r="K66" s="92"/>
      <c r="L66" s="92"/>
      <c r="M66" s="90">
        <v>0</v>
      </c>
      <c r="N66" s="93">
        <v>0</v>
      </c>
      <c r="O66" s="94">
        <v>0</v>
      </c>
      <c r="P66" s="95"/>
    </row>
    <row r="67" spans="1:16" ht="12.75">
      <c r="A67" s="89" t="s">
        <v>57</v>
      </c>
      <c r="B67" s="90" t="s">
        <v>57</v>
      </c>
      <c r="C67" s="90" t="s">
        <v>57</v>
      </c>
      <c r="D67" s="91" t="s">
        <v>57</v>
      </c>
      <c r="E67" s="89" t="s">
        <v>57</v>
      </c>
      <c r="F67" s="89" t="s">
        <v>57</v>
      </c>
      <c r="G67" s="92"/>
      <c r="H67" s="92"/>
      <c r="I67" s="92"/>
      <c r="J67" s="92"/>
      <c r="K67" s="92"/>
      <c r="L67" s="92"/>
      <c r="M67" s="90">
        <v>0</v>
      </c>
      <c r="N67" s="93">
        <v>0</v>
      </c>
      <c r="O67" s="94">
        <v>0</v>
      </c>
      <c r="P67" s="95"/>
    </row>
    <row r="68" spans="1:16" ht="12.75">
      <c r="A68" s="89" t="s">
        <v>57</v>
      </c>
      <c r="B68" s="90" t="s">
        <v>57</v>
      </c>
      <c r="C68" s="90" t="s">
        <v>57</v>
      </c>
      <c r="D68" s="91" t="s">
        <v>57</v>
      </c>
      <c r="E68" s="89" t="s">
        <v>57</v>
      </c>
      <c r="F68" s="89" t="s">
        <v>57</v>
      </c>
      <c r="G68" s="92"/>
      <c r="H68" s="92"/>
      <c r="I68" s="92"/>
      <c r="J68" s="92"/>
      <c r="K68" s="92"/>
      <c r="L68" s="92"/>
      <c r="M68" s="90">
        <v>0</v>
      </c>
      <c r="N68" s="93">
        <v>0</v>
      </c>
      <c r="O68" s="94">
        <v>0</v>
      </c>
      <c r="P68" s="95"/>
    </row>
    <row r="69" spans="1:16" ht="12.75">
      <c r="A69" s="89" t="s">
        <v>57</v>
      </c>
      <c r="B69" s="90" t="s">
        <v>57</v>
      </c>
      <c r="C69" s="90" t="s">
        <v>57</v>
      </c>
      <c r="D69" s="91" t="s">
        <v>57</v>
      </c>
      <c r="E69" s="89" t="s">
        <v>57</v>
      </c>
      <c r="F69" s="89" t="s">
        <v>57</v>
      </c>
      <c r="G69" s="92"/>
      <c r="H69" s="92"/>
      <c r="I69" s="92"/>
      <c r="J69" s="92"/>
      <c r="K69" s="92"/>
      <c r="L69" s="92"/>
      <c r="M69" s="90">
        <v>0</v>
      </c>
      <c r="N69" s="93">
        <v>0</v>
      </c>
      <c r="O69" s="94">
        <v>0</v>
      </c>
      <c r="P69" s="95"/>
    </row>
    <row r="70" spans="1:16" ht="12.75">
      <c r="A70" s="89" t="s">
        <v>57</v>
      </c>
      <c r="B70" s="90" t="s">
        <v>57</v>
      </c>
      <c r="C70" s="90" t="s">
        <v>57</v>
      </c>
      <c r="D70" s="91" t="s">
        <v>57</v>
      </c>
      <c r="E70" s="89" t="s">
        <v>57</v>
      </c>
      <c r="F70" s="89" t="s">
        <v>57</v>
      </c>
      <c r="G70" s="92"/>
      <c r="H70" s="92"/>
      <c r="I70" s="92"/>
      <c r="J70" s="92"/>
      <c r="K70" s="92"/>
      <c r="L70" s="92"/>
      <c r="M70" s="90">
        <v>0</v>
      </c>
      <c r="N70" s="93">
        <v>0</v>
      </c>
      <c r="O70" s="94">
        <v>0</v>
      </c>
      <c r="P70" s="95"/>
    </row>
    <row r="71" spans="1:16" ht="12.75">
      <c r="A71" s="89" t="s">
        <v>57</v>
      </c>
      <c r="B71" s="90" t="s">
        <v>57</v>
      </c>
      <c r="C71" s="90" t="s">
        <v>57</v>
      </c>
      <c r="D71" s="91" t="s">
        <v>57</v>
      </c>
      <c r="E71" s="89" t="s">
        <v>57</v>
      </c>
      <c r="F71" s="89" t="s">
        <v>57</v>
      </c>
      <c r="G71" s="92"/>
      <c r="H71" s="92"/>
      <c r="I71" s="92"/>
      <c r="J71" s="92"/>
      <c r="K71" s="92"/>
      <c r="L71" s="92"/>
      <c r="M71" s="90">
        <v>0</v>
      </c>
      <c r="N71" s="93">
        <v>0</v>
      </c>
      <c r="O71" s="94">
        <v>0</v>
      </c>
      <c r="P71" s="95"/>
    </row>
    <row r="72" spans="1:16" ht="12.75">
      <c r="A72" s="89" t="s">
        <v>57</v>
      </c>
      <c r="B72" s="90" t="s">
        <v>57</v>
      </c>
      <c r="C72" s="90" t="s">
        <v>57</v>
      </c>
      <c r="D72" s="91" t="s">
        <v>57</v>
      </c>
      <c r="E72" s="89" t="s">
        <v>57</v>
      </c>
      <c r="F72" s="89" t="s">
        <v>57</v>
      </c>
      <c r="G72" s="92"/>
      <c r="H72" s="92"/>
      <c r="I72" s="92"/>
      <c r="J72" s="92"/>
      <c r="K72" s="92"/>
      <c r="L72" s="92"/>
      <c r="M72" s="90">
        <v>0</v>
      </c>
      <c r="N72" s="93">
        <v>0</v>
      </c>
      <c r="O72" s="94">
        <v>0</v>
      </c>
      <c r="P72" s="95"/>
    </row>
    <row r="73" spans="1:16" ht="12.75">
      <c r="A73" s="89" t="s">
        <v>57</v>
      </c>
      <c r="B73" s="90" t="s">
        <v>57</v>
      </c>
      <c r="C73" s="90" t="s">
        <v>57</v>
      </c>
      <c r="D73" s="91" t="s">
        <v>57</v>
      </c>
      <c r="E73" s="89" t="s">
        <v>57</v>
      </c>
      <c r="F73" s="89" t="s">
        <v>57</v>
      </c>
      <c r="G73" s="92"/>
      <c r="H73" s="92"/>
      <c r="I73" s="92"/>
      <c r="J73" s="92"/>
      <c r="K73" s="92"/>
      <c r="L73" s="92"/>
      <c r="M73" s="90">
        <v>0</v>
      </c>
      <c r="N73" s="93">
        <v>0</v>
      </c>
      <c r="O73" s="94">
        <v>0</v>
      </c>
      <c r="P73" s="95"/>
    </row>
    <row r="74" spans="1:16" ht="12.75">
      <c r="A74" s="89" t="s">
        <v>57</v>
      </c>
      <c r="B74" s="90" t="s">
        <v>57</v>
      </c>
      <c r="C74" s="90" t="s">
        <v>57</v>
      </c>
      <c r="D74" s="91" t="s">
        <v>57</v>
      </c>
      <c r="E74" s="89" t="s">
        <v>57</v>
      </c>
      <c r="F74" s="89" t="s">
        <v>57</v>
      </c>
      <c r="G74" s="92"/>
      <c r="H74" s="92"/>
      <c r="I74" s="92"/>
      <c r="J74" s="92"/>
      <c r="K74" s="92"/>
      <c r="L74" s="92"/>
      <c r="M74" s="90">
        <v>0</v>
      </c>
      <c r="N74" s="93">
        <v>0</v>
      </c>
      <c r="O74" s="94">
        <v>0</v>
      </c>
      <c r="P74" s="95"/>
    </row>
    <row r="75" spans="1:16" ht="12.75">
      <c r="A75" s="89" t="s">
        <v>57</v>
      </c>
      <c r="B75" s="90" t="s">
        <v>57</v>
      </c>
      <c r="C75" s="90" t="s">
        <v>57</v>
      </c>
      <c r="D75" s="91" t="s">
        <v>57</v>
      </c>
      <c r="E75" s="89" t="s">
        <v>57</v>
      </c>
      <c r="F75" s="89" t="s">
        <v>57</v>
      </c>
      <c r="G75" s="92"/>
      <c r="H75" s="92"/>
      <c r="I75" s="92"/>
      <c r="J75" s="92"/>
      <c r="K75" s="92"/>
      <c r="L75" s="92"/>
      <c r="M75" s="90">
        <v>0</v>
      </c>
      <c r="N75" s="93">
        <v>0</v>
      </c>
      <c r="O75" s="94">
        <v>0</v>
      </c>
      <c r="P75" s="95"/>
    </row>
    <row r="76" spans="1:16" ht="12.75">
      <c r="A76" s="89" t="s">
        <v>57</v>
      </c>
      <c r="B76" s="90" t="s">
        <v>57</v>
      </c>
      <c r="C76" s="90" t="s">
        <v>57</v>
      </c>
      <c r="D76" s="91" t="s">
        <v>57</v>
      </c>
      <c r="E76" s="89" t="s">
        <v>57</v>
      </c>
      <c r="F76" s="89" t="s">
        <v>57</v>
      </c>
      <c r="G76" s="92"/>
      <c r="H76" s="92"/>
      <c r="I76" s="92"/>
      <c r="J76" s="92"/>
      <c r="K76" s="92"/>
      <c r="L76" s="92"/>
      <c r="M76" s="90">
        <v>0</v>
      </c>
      <c r="N76" s="93">
        <v>0</v>
      </c>
      <c r="O76" s="94">
        <v>0</v>
      </c>
      <c r="P76" s="95"/>
    </row>
    <row r="77" spans="1:16" ht="12.75">
      <c r="A77" s="89" t="s">
        <v>57</v>
      </c>
      <c r="B77" s="90" t="s">
        <v>57</v>
      </c>
      <c r="C77" s="90" t="s">
        <v>57</v>
      </c>
      <c r="D77" s="91" t="s">
        <v>57</v>
      </c>
      <c r="E77" s="89" t="s">
        <v>57</v>
      </c>
      <c r="F77" s="89" t="s">
        <v>57</v>
      </c>
      <c r="G77" s="92"/>
      <c r="H77" s="92"/>
      <c r="I77" s="92"/>
      <c r="J77" s="92"/>
      <c r="K77" s="92"/>
      <c r="L77" s="92"/>
      <c r="M77" s="90">
        <v>0</v>
      </c>
      <c r="N77" s="93">
        <v>0</v>
      </c>
      <c r="O77" s="94">
        <v>0</v>
      </c>
      <c r="P77" s="95"/>
    </row>
    <row r="78" spans="1:16" ht="12.75">
      <c r="A78" s="89" t="s">
        <v>57</v>
      </c>
      <c r="B78" s="90" t="s">
        <v>57</v>
      </c>
      <c r="C78" s="90" t="s">
        <v>57</v>
      </c>
      <c r="D78" s="91" t="s">
        <v>57</v>
      </c>
      <c r="E78" s="89" t="s">
        <v>57</v>
      </c>
      <c r="F78" s="89" t="s">
        <v>57</v>
      </c>
      <c r="G78" s="92"/>
      <c r="H78" s="92"/>
      <c r="I78" s="92"/>
      <c r="J78" s="92"/>
      <c r="K78" s="92"/>
      <c r="L78" s="92"/>
      <c r="M78" s="90">
        <v>0</v>
      </c>
      <c r="N78" s="93">
        <v>0</v>
      </c>
      <c r="O78" s="94">
        <v>0</v>
      </c>
      <c r="P78" s="95"/>
    </row>
    <row r="79" spans="1:16" ht="12.75">
      <c r="A79" s="89" t="s">
        <v>57</v>
      </c>
      <c r="B79" s="90" t="s">
        <v>57</v>
      </c>
      <c r="C79" s="90" t="s">
        <v>57</v>
      </c>
      <c r="D79" s="91" t="s">
        <v>57</v>
      </c>
      <c r="E79" s="89" t="s">
        <v>57</v>
      </c>
      <c r="F79" s="89" t="s">
        <v>57</v>
      </c>
      <c r="G79" s="92"/>
      <c r="H79" s="92"/>
      <c r="I79" s="92"/>
      <c r="J79" s="92"/>
      <c r="K79" s="92"/>
      <c r="L79" s="92"/>
      <c r="M79" s="90">
        <v>0</v>
      </c>
      <c r="N79" s="93">
        <v>0</v>
      </c>
      <c r="O79" s="94">
        <v>0</v>
      </c>
      <c r="P79" s="95"/>
    </row>
    <row r="80" spans="1:16" ht="12.75">
      <c r="A80" s="89" t="s">
        <v>57</v>
      </c>
      <c r="B80" s="90" t="s">
        <v>57</v>
      </c>
      <c r="C80" s="90" t="s">
        <v>57</v>
      </c>
      <c r="D80" s="91" t="s">
        <v>57</v>
      </c>
      <c r="E80" s="89" t="s">
        <v>57</v>
      </c>
      <c r="F80" s="89" t="s">
        <v>57</v>
      </c>
      <c r="G80" s="92"/>
      <c r="H80" s="92"/>
      <c r="I80" s="92"/>
      <c r="J80" s="92"/>
      <c r="K80" s="92"/>
      <c r="L80" s="92"/>
      <c r="M80" s="90">
        <v>0</v>
      </c>
      <c r="N80" s="93">
        <v>0</v>
      </c>
      <c r="O80" s="94">
        <v>0</v>
      </c>
      <c r="P80" s="95"/>
    </row>
    <row r="81" spans="1:16" ht="12.75">
      <c r="A81" s="89" t="s">
        <v>57</v>
      </c>
      <c r="B81" s="90" t="s">
        <v>57</v>
      </c>
      <c r="C81" s="90" t="s">
        <v>57</v>
      </c>
      <c r="D81" s="91" t="s">
        <v>57</v>
      </c>
      <c r="E81" s="89" t="s">
        <v>57</v>
      </c>
      <c r="F81" s="89" t="s">
        <v>57</v>
      </c>
      <c r="G81" s="92"/>
      <c r="H81" s="92"/>
      <c r="I81" s="92"/>
      <c r="J81" s="92"/>
      <c r="K81" s="92"/>
      <c r="L81" s="92"/>
      <c r="M81" s="90">
        <v>0</v>
      </c>
      <c r="N81" s="93">
        <v>0</v>
      </c>
      <c r="O81" s="94">
        <v>0</v>
      </c>
      <c r="P81" s="95"/>
    </row>
    <row r="82" spans="1:16" ht="12.75">
      <c r="A82" s="89" t="s">
        <v>57</v>
      </c>
      <c r="B82" s="90" t="s">
        <v>57</v>
      </c>
      <c r="C82" s="90" t="s">
        <v>57</v>
      </c>
      <c r="D82" s="91" t="s">
        <v>57</v>
      </c>
      <c r="E82" s="89" t="s">
        <v>57</v>
      </c>
      <c r="F82" s="89" t="s">
        <v>57</v>
      </c>
      <c r="G82" s="92"/>
      <c r="H82" s="92"/>
      <c r="I82" s="92"/>
      <c r="J82" s="92"/>
      <c r="K82" s="92"/>
      <c r="L82" s="92"/>
      <c r="M82" s="90">
        <v>0</v>
      </c>
      <c r="N82" s="93">
        <v>0</v>
      </c>
      <c r="O82" s="94">
        <v>0</v>
      </c>
      <c r="P82" s="95"/>
    </row>
    <row r="83" spans="1:16" ht="12.75">
      <c r="A83" s="89" t="s">
        <v>57</v>
      </c>
      <c r="B83" s="90" t="s">
        <v>57</v>
      </c>
      <c r="C83" s="90" t="s">
        <v>57</v>
      </c>
      <c r="D83" s="91" t="s">
        <v>57</v>
      </c>
      <c r="E83" s="89" t="s">
        <v>57</v>
      </c>
      <c r="F83" s="89" t="s">
        <v>57</v>
      </c>
      <c r="G83" s="92"/>
      <c r="H83" s="92"/>
      <c r="I83" s="92"/>
      <c r="J83" s="92"/>
      <c r="K83" s="92"/>
      <c r="L83" s="92"/>
      <c r="M83" s="90">
        <v>0</v>
      </c>
      <c r="N83" s="93">
        <v>0</v>
      </c>
      <c r="O83" s="94">
        <v>0</v>
      </c>
      <c r="P83" s="95"/>
    </row>
    <row r="84" spans="1:16" ht="12.75">
      <c r="A84" s="89" t="s">
        <v>57</v>
      </c>
      <c r="B84" s="90" t="s">
        <v>57</v>
      </c>
      <c r="C84" s="90" t="s">
        <v>57</v>
      </c>
      <c r="D84" s="91" t="s">
        <v>57</v>
      </c>
      <c r="E84" s="89" t="s">
        <v>57</v>
      </c>
      <c r="F84" s="89" t="s">
        <v>57</v>
      </c>
      <c r="G84" s="92"/>
      <c r="H84" s="92"/>
      <c r="I84" s="92"/>
      <c r="J84" s="92"/>
      <c r="K84" s="92"/>
      <c r="L84" s="92"/>
      <c r="M84" s="90">
        <v>0</v>
      </c>
      <c r="N84" s="93">
        <v>0</v>
      </c>
      <c r="O84" s="94">
        <v>0</v>
      </c>
      <c r="P84" s="95"/>
    </row>
    <row r="85" spans="1:16" ht="12.75">
      <c r="A85" s="89" t="s">
        <v>57</v>
      </c>
      <c r="B85" s="90" t="s">
        <v>57</v>
      </c>
      <c r="C85" s="90" t="s">
        <v>57</v>
      </c>
      <c r="D85" s="91" t="s">
        <v>57</v>
      </c>
      <c r="E85" s="89" t="s">
        <v>57</v>
      </c>
      <c r="F85" s="89" t="s">
        <v>57</v>
      </c>
      <c r="G85" s="92"/>
      <c r="H85" s="92"/>
      <c r="I85" s="92"/>
      <c r="J85" s="92"/>
      <c r="K85" s="92"/>
      <c r="L85" s="92"/>
      <c r="M85" s="90">
        <v>0</v>
      </c>
      <c r="N85" s="93">
        <v>0</v>
      </c>
      <c r="O85" s="94">
        <v>0</v>
      </c>
      <c r="P85" s="95"/>
    </row>
    <row r="86" spans="1:16" ht="12.75">
      <c r="A86" s="89" t="s">
        <v>57</v>
      </c>
      <c r="B86" s="90" t="s">
        <v>57</v>
      </c>
      <c r="C86" s="90" t="s">
        <v>57</v>
      </c>
      <c r="D86" s="91" t="s">
        <v>57</v>
      </c>
      <c r="E86" s="89" t="s">
        <v>57</v>
      </c>
      <c r="F86" s="89" t="s">
        <v>57</v>
      </c>
      <c r="G86" s="92"/>
      <c r="H86" s="92"/>
      <c r="I86" s="92"/>
      <c r="J86" s="92"/>
      <c r="K86" s="92"/>
      <c r="L86" s="92"/>
      <c r="M86" s="90">
        <v>0</v>
      </c>
      <c r="N86" s="93">
        <v>0</v>
      </c>
      <c r="O86" s="94">
        <v>0</v>
      </c>
      <c r="P86" s="95"/>
    </row>
    <row r="87" spans="1:16" ht="12.75">
      <c r="A87" s="89" t="s">
        <v>57</v>
      </c>
      <c r="B87" s="90" t="s">
        <v>57</v>
      </c>
      <c r="C87" s="90" t="s">
        <v>57</v>
      </c>
      <c r="D87" s="91" t="s">
        <v>57</v>
      </c>
      <c r="E87" s="89" t="s">
        <v>57</v>
      </c>
      <c r="F87" s="89" t="s">
        <v>57</v>
      </c>
      <c r="G87" s="92"/>
      <c r="H87" s="92"/>
      <c r="I87" s="92"/>
      <c r="J87" s="92"/>
      <c r="K87" s="92"/>
      <c r="L87" s="92"/>
      <c r="M87" s="90">
        <v>0</v>
      </c>
      <c r="N87" s="93">
        <v>0</v>
      </c>
      <c r="O87" s="94">
        <v>0</v>
      </c>
      <c r="P87" s="95"/>
    </row>
    <row r="88" spans="1:16" ht="12.75">
      <c r="A88" s="89" t="s">
        <v>57</v>
      </c>
      <c r="B88" s="90" t="s">
        <v>57</v>
      </c>
      <c r="C88" s="90" t="s">
        <v>57</v>
      </c>
      <c r="D88" s="91" t="s">
        <v>57</v>
      </c>
      <c r="E88" s="89" t="s">
        <v>57</v>
      </c>
      <c r="F88" s="89" t="s">
        <v>57</v>
      </c>
      <c r="G88" s="92"/>
      <c r="H88" s="92"/>
      <c r="I88" s="92"/>
      <c r="J88" s="92"/>
      <c r="K88" s="92"/>
      <c r="L88" s="92"/>
      <c r="M88" s="90">
        <v>0</v>
      </c>
      <c r="N88" s="93">
        <v>0</v>
      </c>
      <c r="O88" s="94">
        <v>0</v>
      </c>
      <c r="P88" s="95"/>
    </row>
    <row r="89" spans="1:16" ht="12.75">
      <c r="A89" s="89" t="s">
        <v>57</v>
      </c>
      <c r="B89" s="90" t="s">
        <v>57</v>
      </c>
      <c r="C89" s="90" t="s">
        <v>57</v>
      </c>
      <c r="D89" s="91" t="s">
        <v>57</v>
      </c>
      <c r="E89" s="89" t="s">
        <v>57</v>
      </c>
      <c r="F89" s="89" t="s">
        <v>57</v>
      </c>
      <c r="G89" s="92"/>
      <c r="H89" s="92"/>
      <c r="I89" s="92"/>
      <c r="J89" s="92"/>
      <c r="K89" s="92"/>
      <c r="L89" s="92"/>
      <c r="M89" s="90">
        <v>0</v>
      </c>
      <c r="N89" s="93">
        <v>0</v>
      </c>
      <c r="O89" s="94">
        <v>0</v>
      </c>
      <c r="P89" s="95"/>
    </row>
    <row r="90" spans="1:16" ht="12.75">
      <c r="A90" s="89" t="s">
        <v>57</v>
      </c>
      <c r="B90" s="90" t="s">
        <v>57</v>
      </c>
      <c r="C90" s="90" t="s">
        <v>57</v>
      </c>
      <c r="D90" s="91" t="s">
        <v>57</v>
      </c>
      <c r="E90" s="89" t="s">
        <v>57</v>
      </c>
      <c r="F90" s="89" t="s">
        <v>57</v>
      </c>
      <c r="G90" s="92"/>
      <c r="H90" s="92"/>
      <c r="I90" s="92"/>
      <c r="J90" s="92"/>
      <c r="K90" s="92"/>
      <c r="L90" s="92"/>
      <c r="M90" s="90">
        <v>0</v>
      </c>
      <c r="N90" s="93">
        <v>0</v>
      </c>
      <c r="O90" s="94">
        <v>0</v>
      </c>
      <c r="P90" s="95"/>
    </row>
    <row r="91" spans="1:16" ht="12.75">
      <c r="A91" s="89" t="s">
        <v>57</v>
      </c>
      <c r="B91" s="90" t="s">
        <v>57</v>
      </c>
      <c r="C91" s="90" t="s">
        <v>57</v>
      </c>
      <c r="D91" s="91" t="s">
        <v>57</v>
      </c>
      <c r="E91" s="89" t="s">
        <v>57</v>
      </c>
      <c r="F91" s="89" t="s">
        <v>57</v>
      </c>
      <c r="G91" s="92"/>
      <c r="H91" s="92"/>
      <c r="I91" s="92"/>
      <c r="J91" s="92"/>
      <c r="K91" s="92"/>
      <c r="L91" s="92"/>
      <c r="M91" s="90">
        <v>0</v>
      </c>
      <c r="N91" s="93">
        <v>0</v>
      </c>
      <c r="O91" s="94">
        <v>0</v>
      </c>
      <c r="P91" s="95"/>
    </row>
    <row r="92" spans="1:16" ht="12.75">
      <c r="A92" s="89" t="s">
        <v>57</v>
      </c>
      <c r="B92" s="90" t="s">
        <v>57</v>
      </c>
      <c r="C92" s="90" t="s">
        <v>57</v>
      </c>
      <c r="D92" s="91" t="s">
        <v>57</v>
      </c>
      <c r="E92" s="89" t="s">
        <v>57</v>
      </c>
      <c r="F92" s="89" t="s">
        <v>57</v>
      </c>
      <c r="G92" s="92"/>
      <c r="H92" s="92"/>
      <c r="I92" s="92"/>
      <c r="J92" s="92"/>
      <c r="K92" s="92"/>
      <c r="L92" s="92"/>
      <c r="M92" s="90">
        <v>0</v>
      </c>
      <c r="N92" s="93">
        <v>0</v>
      </c>
      <c r="O92" s="94">
        <v>0</v>
      </c>
      <c r="P92" s="95"/>
    </row>
    <row r="93" spans="1:16" ht="12.75">
      <c r="A93" s="89" t="s">
        <v>57</v>
      </c>
      <c r="B93" s="90" t="s">
        <v>57</v>
      </c>
      <c r="C93" s="90" t="s">
        <v>57</v>
      </c>
      <c r="D93" s="91" t="s">
        <v>57</v>
      </c>
      <c r="E93" s="89" t="s">
        <v>57</v>
      </c>
      <c r="F93" s="89" t="s">
        <v>57</v>
      </c>
      <c r="G93" s="92"/>
      <c r="H93" s="92"/>
      <c r="I93" s="92"/>
      <c r="J93" s="92"/>
      <c r="K93" s="92"/>
      <c r="L93" s="92"/>
      <c r="M93" s="90">
        <v>0</v>
      </c>
      <c r="N93" s="93">
        <v>0</v>
      </c>
      <c r="O93" s="94">
        <v>0</v>
      </c>
      <c r="P93" s="95"/>
    </row>
    <row r="94" spans="1:16" ht="12.75">
      <c r="A94" s="89" t="s">
        <v>57</v>
      </c>
      <c r="B94" s="90" t="s">
        <v>57</v>
      </c>
      <c r="C94" s="90" t="s">
        <v>57</v>
      </c>
      <c r="D94" s="91" t="s">
        <v>57</v>
      </c>
      <c r="E94" s="89" t="s">
        <v>57</v>
      </c>
      <c r="F94" s="89" t="s">
        <v>57</v>
      </c>
      <c r="G94" s="92"/>
      <c r="H94" s="92"/>
      <c r="I94" s="92"/>
      <c r="J94" s="92"/>
      <c r="K94" s="92"/>
      <c r="L94" s="92"/>
      <c r="M94" s="90">
        <v>0</v>
      </c>
      <c r="N94" s="93">
        <v>0</v>
      </c>
      <c r="O94" s="94">
        <v>0</v>
      </c>
      <c r="P94" s="95"/>
    </row>
    <row r="95" spans="1:16" ht="12.75">
      <c r="A95" s="89" t="s">
        <v>57</v>
      </c>
      <c r="B95" s="90" t="s">
        <v>57</v>
      </c>
      <c r="C95" s="90" t="s">
        <v>57</v>
      </c>
      <c r="D95" s="91" t="s">
        <v>57</v>
      </c>
      <c r="E95" s="89" t="s">
        <v>57</v>
      </c>
      <c r="F95" s="89" t="s">
        <v>57</v>
      </c>
      <c r="G95" s="92"/>
      <c r="H95" s="92"/>
      <c r="I95" s="92"/>
      <c r="J95" s="92"/>
      <c r="K95" s="92"/>
      <c r="L95" s="92"/>
      <c r="M95" s="90">
        <v>0</v>
      </c>
      <c r="N95" s="93">
        <v>0</v>
      </c>
      <c r="O95" s="94">
        <v>0</v>
      </c>
      <c r="P95" s="95"/>
    </row>
    <row r="96" spans="1:16" ht="12.75">
      <c r="A96" s="89" t="s">
        <v>57</v>
      </c>
      <c r="B96" s="90" t="s">
        <v>57</v>
      </c>
      <c r="C96" s="90" t="s">
        <v>57</v>
      </c>
      <c r="D96" s="91" t="s">
        <v>57</v>
      </c>
      <c r="E96" s="89" t="s">
        <v>57</v>
      </c>
      <c r="F96" s="89" t="s">
        <v>57</v>
      </c>
      <c r="G96" s="92"/>
      <c r="H96" s="92"/>
      <c r="I96" s="92"/>
      <c r="J96" s="92"/>
      <c r="K96" s="92"/>
      <c r="L96" s="92"/>
      <c r="M96" s="90">
        <v>0</v>
      </c>
      <c r="N96" s="93">
        <v>0</v>
      </c>
      <c r="O96" s="94">
        <v>0</v>
      </c>
      <c r="P96" s="95"/>
    </row>
    <row r="97" spans="1:16" ht="12.75">
      <c r="A97" s="89" t="s">
        <v>57</v>
      </c>
      <c r="B97" s="90" t="s">
        <v>57</v>
      </c>
      <c r="C97" s="90" t="s">
        <v>57</v>
      </c>
      <c r="D97" s="91" t="s">
        <v>57</v>
      </c>
      <c r="E97" s="89" t="s">
        <v>57</v>
      </c>
      <c r="F97" s="89" t="s">
        <v>57</v>
      </c>
      <c r="G97" s="92"/>
      <c r="H97" s="92"/>
      <c r="I97" s="92"/>
      <c r="J97" s="92"/>
      <c r="K97" s="92"/>
      <c r="L97" s="92"/>
      <c r="M97" s="90">
        <v>0</v>
      </c>
      <c r="N97" s="93">
        <v>0</v>
      </c>
      <c r="O97" s="94">
        <v>0</v>
      </c>
      <c r="P97" s="95"/>
    </row>
    <row r="98" spans="1:16" ht="12.75">
      <c r="A98" s="89" t="s">
        <v>57</v>
      </c>
      <c r="B98" s="90" t="s">
        <v>57</v>
      </c>
      <c r="C98" s="90" t="s">
        <v>57</v>
      </c>
      <c r="D98" s="91" t="s">
        <v>57</v>
      </c>
      <c r="E98" s="89" t="s">
        <v>57</v>
      </c>
      <c r="F98" s="89" t="s">
        <v>57</v>
      </c>
      <c r="G98" s="92"/>
      <c r="H98" s="92"/>
      <c r="I98" s="92"/>
      <c r="J98" s="92"/>
      <c r="K98" s="92"/>
      <c r="L98" s="92"/>
      <c r="M98" s="90">
        <v>0</v>
      </c>
      <c r="N98" s="93">
        <v>0</v>
      </c>
      <c r="O98" s="94">
        <v>0</v>
      </c>
      <c r="P98" s="95"/>
    </row>
    <row r="99" spans="1:16" ht="12.75">
      <c r="A99" s="89" t="s">
        <v>57</v>
      </c>
      <c r="B99" s="90" t="s">
        <v>57</v>
      </c>
      <c r="C99" s="90" t="s">
        <v>57</v>
      </c>
      <c r="D99" s="91" t="s">
        <v>57</v>
      </c>
      <c r="E99" s="89" t="s">
        <v>57</v>
      </c>
      <c r="F99" s="89" t="s">
        <v>57</v>
      </c>
      <c r="G99" s="92"/>
      <c r="H99" s="92"/>
      <c r="I99" s="92"/>
      <c r="J99" s="92"/>
      <c r="K99" s="92"/>
      <c r="L99" s="92"/>
      <c r="M99" s="90">
        <v>0</v>
      </c>
      <c r="N99" s="93">
        <v>0</v>
      </c>
      <c r="O99" s="94">
        <v>0</v>
      </c>
      <c r="P99" s="95"/>
    </row>
    <row r="100" spans="1:16" ht="12.75">
      <c r="A100" s="89" t="s">
        <v>57</v>
      </c>
      <c r="B100" s="90" t="s">
        <v>57</v>
      </c>
      <c r="C100" s="90" t="s">
        <v>57</v>
      </c>
      <c r="D100" s="91" t="s">
        <v>57</v>
      </c>
      <c r="E100" s="89" t="s">
        <v>57</v>
      </c>
      <c r="F100" s="89" t="s">
        <v>57</v>
      </c>
      <c r="G100" s="92"/>
      <c r="H100" s="92"/>
      <c r="I100" s="92"/>
      <c r="J100" s="92"/>
      <c r="K100" s="92"/>
      <c r="L100" s="92"/>
      <c r="M100" s="90">
        <v>0</v>
      </c>
      <c r="N100" s="93">
        <v>0</v>
      </c>
      <c r="O100" s="94">
        <v>0</v>
      </c>
      <c r="P100" s="95"/>
    </row>
    <row r="101" spans="1:16" ht="12.75">
      <c r="A101" s="89" t="s">
        <v>57</v>
      </c>
      <c r="B101" s="90" t="s">
        <v>57</v>
      </c>
      <c r="C101" s="90" t="s">
        <v>57</v>
      </c>
      <c r="D101" s="91" t="s">
        <v>57</v>
      </c>
      <c r="E101" s="89" t="s">
        <v>57</v>
      </c>
      <c r="F101" s="89" t="s">
        <v>57</v>
      </c>
      <c r="G101" s="92"/>
      <c r="H101" s="92"/>
      <c r="I101" s="92"/>
      <c r="J101" s="92"/>
      <c r="K101" s="92"/>
      <c r="L101" s="92"/>
      <c r="M101" s="90">
        <v>0</v>
      </c>
      <c r="N101" s="93">
        <v>0</v>
      </c>
      <c r="O101" s="94">
        <v>0</v>
      </c>
      <c r="P101" s="95"/>
    </row>
    <row r="102" spans="1:16" ht="12.75">
      <c r="A102" s="89" t="s">
        <v>57</v>
      </c>
      <c r="B102" s="90" t="s">
        <v>57</v>
      </c>
      <c r="C102" s="90" t="s">
        <v>57</v>
      </c>
      <c r="D102" s="91" t="s">
        <v>57</v>
      </c>
      <c r="E102" s="89" t="s">
        <v>57</v>
      </c>
      <c r="F102" s="89" t="s">
        <v>57</v>
      </c>
      <c r="G102" s="92"/>
      <c r="H102" s="92"/>
      <c r="I102" s="92"/>
      <c r="J102" s="92"/>
      <c r="K102" s="92"/>
      <c r="L102" s="92"/>
      <c r="M102" s="90">
        <v>0</v>
      </c>
      <c r="N102" s="93">
        <v>0</v>
      </c>
      <c r="O102" s="94">
        <v>0</v>
      </c>
      <c r="P102" s="95"/>
    </row>
    <row r="103" spans="1:16" ht="12.75">
      <c r="A103" s="89" t="s">
        <v>57</v>
      </c>
      <c r="B103" s="90" t="s">
        <v>57</v>
      </c>
      <c r="C103" s="90" t="s">
        <v>57</v>
      </c>
      <c r="D103" s="91" t="s">
        <v>57</v>
      </c>
      <c r="E103" s="89" t="s">
        <v>57</v>
      </c>
      <c r="F103" s="89" t="s">
        <v>57</v>
      </c>
      <c r="G103" s="92"/>
      <c r="H103" s="92"/>
      <c r="I103" s="92"/>
      <c r="J103" s="92"/>
      <c r="K103" s="92"/>
      <c r="L103" s="92"/>
      <c r="M103" s="90">
        <v>0</v>
      </c>
      <c r="N103" s="93">
        <v>0</v>
      </c>
      <c r="O103" s="94">
        <v>0</v>
      </c>
      <c r="P103" s="95"/>
    </row>
    <row r="104" spans="1:16" ht="12.75">
      <c r="A104" s="89" t="s">
        <v>57</v>
      </c>
      <c r="B104" s="90" t="s">
        <v>57</v>
      </c>
      <c r="C104" s="90" t="s">
        <v>57</v>
      </c>
      <c r="D104" s="91" t="s">
        <v>57</v>
      </c>
      <c r="E104" s="89" t="s">
        <v>57</v>
      </c>
      <c r="F104" s="89" t="s">
        <v>57</v>
      </c>
      <c r="G104" s="92"/>
      <c r="H104" s="92"/>
      <c r="I104" s="92"/>
      <c r="J104" s="92"/>
      <c r="K104" s="92"/>
      <c r="L104" s="92"/>
      <c r="M104" s="90">
        <v>0</v>
      </c>
      <c r="N104" s="93">
        <v>0</v>
      </c>
      <c r="O104" s="94">
        <v>0</v>
      </c>
      <c r="P104" s="95"/>
    </row>
  </sheetData>
  <sheetProtection/>
  <mergeCells count="2">
    <mergeCell ref="A1:O1"/>
    <mergeCell ref="A2:O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maumont</dc:creator>
  <cp:keywords/>
  <dc:description/>
  <cp:lastModifiedBy>Nono</cp:lastModifiedBy>
  <cp:lastPrinted>2017-09-18T11:23:01Z</cp:lastPrinted>
  <dcterms:created xsi:type="dcterms:W3CDTF">2009-03-11T08:33:05Z</dcterms:created>
  <dcterms:modified xsi:type="dcterms:W3CDTF">2018-03-05T21:05:40Z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1293672644</vt:i4>
  </property>
  <property fmtid="{D5CDD505-2E9C-101B-9397-08002B2CF9AE}" pid="4" name="_EmailSubject">
    <vt:lpwstr>NORMANDIE SUD: Championnat Jeunes</vt:lpwstr>
  </property>
  <property fmtid="{D5CDD505-2E9C-101B-9397-08002B2CF9AE}" pid="5" name="_AuthorEmail">
    <vt:lpwstr>bernard-levesque@orange.fr</vt:lpwstr>
  </property>
  <property fmtid="{D5CDD505-2E9C-101B-9397-08002B2CF9AE}" pid="6" name="_AuthorEmailDisplayName">
    <vt:lpwstr>Bernard Levesque</vt:lpwstr>
  </property>
  <property fmtid="{D5CDD505-2E9C-101B-9397-08002B2CF9AE}" pid="7" name="_PreviousAdHocReviewCycleID">
    <vt:i4>1293672644</vt:i4>
  </property>
  <property fmtid="{D5CDD505-2E9C-101B-9397-08002B2CF9AE}" pid="8" name="_ReviewingToolsShownOnce">
    <vt:lpwstr/>
  </property>
</Properties>
</file>